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720" windowHeight="6060" activeTab="0"/>
  </bookViews>
  <sheets>
    <sheet name="porównanie dochodów" sheetId="1" r:id="rId1"/>
  </sheets>
  <definedNames>
    <definedName name="_xlnm.Print_Area" localSheetId="0">'porównanie dochodów'!$A$1:$G$475</definedName>
    <definedName name="_xlnm.Print_Titles" localSheetId="0">'porównanie dochodów'!$4:$6</definedName>
  </definedNames>
  <calcPr fullCalcOnLoad="1"/>
</workbook>
</file>

<file path=xl/sharedStrings.xml><?xml version="1.0" encoding="utf-8"?>
<sst xmlns="http://schemas.openxmlformats.org/spreadsheetml/2006/main" count="586" uniqueCount="274">
  <si>
    <t>RÓŻNE ROZLICZENIA</t>
  </si>
  <si>
    <t>OŚWIATA I WYCHOWANIE</t>
  </si>
  <si>
    <t>OCHRONA ZDROWIA</t>
  </si>
  <si>
    <t>010</t>
  </si>
  <si>
    <t>ROLNICTWO I ŁOWIECTWO</t>
  </si>
  <si>
    <t>01006</t>
  </si>
  <si>
    <t>01008</t>
  </si>
  <si>
    <t>TRANSPORT I ŁĄCZNOŚĆ</t>
  </si>
  <si>
    <t>DZIAŁALNOŚĆ USŁUGOWA</t>
  </si>
  <si>
    <t>ADMINISTRACJA PUBLICZNA</t>
  </si>
  <si>
    <t>GOSPODARKA MIESZKANIOWA</t>
  </si>
  <si>
    <t>01078</t>
  </si>
  <si>
    <t>KULTURA I OCHRONA DZIEDZICTWA NARODOWEGO</t>
  </si>
  <si>
    <t>PRZETWÓRSTWO PRZEMYSŁOWE</t>
  </si>
  <si>
    <t>GOSPODARKA KOMUNALNA I OCHRONA ŚRODOWISKA</t>
  </si>
  <si>
    <t>01005</t>
  </si>
  <si>
    <t>DOCHODY OD OSÓB PRAWNYCH, OD OSÓB FIZYCZNYCH I OD INNYCH JEDNOSTEK NIE POSIADAJĄCYCH OSOBOWOŚCI PRAWNEJ ORAZ WYDATKI ZWIĄZANE Z ICH POBOREM</t>
  </si>
  <si>
    <t>POZOSTAŁE ZADANIA W ZAKRESIE POLITYKI SPOŁECZNEJ</t>
  </si>
  <si>
    <t>EDUKACYJNA OPIEKA WYCHOWAWCZA</t>
  </si>
  <si>
    <t>Opłaty za zarząd i wieczyste użytkowanie</t>
  </si>
  <si>
    <t>Wpłata odpisu 10% od decyzji wydanych przez Marszałka Województwa z tytułu opłat i kar za korzystanie ze środowiska</t>
  </si>
  <si>
    <t>Dział</t>
  </si>
  <si>
    <t>Źródło pochodzenia</t>
  </si>
  <si>
    <t>1.</t>
  </si>
  <si>
    <t>2.</t>
  </si>
  <si>
    <t>3.</t>
  </si>
  <si>
    <t>4.</t>
  </si>
  <si>
    <t>5.</t>
  </si>
  <si>
    <t>Prace geodezyjno-urządzeniowe na potrzeby rolnictwa</t>
  </si>
  <si>
    <t xml:space="preserve">Dotacje celowe otrzymane z budżetu państwa na zadania bieżące z zakresu administracji rządowej oraz inne zadania zlecone ustawami realizowane przez samorząd województwa </t>
  </si>
  <si>
    <t>Zarządy Melioracji i Urządzeń Wodnych</t>
  </si>
  <si>
    <t>Melioracje wodne</t>
  </si>
  <si>
    <t>5% dochodów uzyskiwanych na rzecz budżetu państwa w związku z realizacją zadań z zakresu administracji rządowej oraz innych zadań zleconych ustawami</t>
  </si>
  <si>
    <t xml:space="preserve">Wpływy z tytułu pomocy finansowej udzielanej między jednostkami samorządu terytorialnego na dofinansowanie zadań bieżących </t>
  </si>
  <si>
    <t xml:space="preserve">Dotacje celowe otrzymane z budżetu państwa na inwestycje i zakupy inwestycyjne z zakresu administracji rządowej oraz inne zadania zlecone ustawami realizowane przez samorząd województwa </t>
  </si>
  <si>
    <t>Rozwój przedsiębiorczości</t>
  </si>
  <si>
    <t xml:space="preserve">Dotacje celowe otrzymane z budżetu państwa na realizację bieżących zadań własnych samorządu województwa </t>
  </si>
  <si>
    <t>Krajowe pasażerskie przewozy kolejowe</t>
  </si>
  <si>
    <t>Lokalny transport zbiorowy</t>
  </si>
  <si>
    <t>Drogi publiczne wojewódzkie</t>
  </si>
  <si>
    <t>Gospodarka gruntami i nieruchomościami</t>
  </si>
  <si>
    <t>Dochody ze sprzedaży mienia będącego w zasobie Województwa</t>
  </si>
  <si>
    <t>Biura planowania przestrzennego</t>
  </si>
  <si>
    <t>Ośrodki dokumentacji geodezyjnej i kartograficznej</t>
  </si>
  <si>
    <t>Pozostała działalność</t>
  </si>
  <si>
    <t>Urzędy wojewódzkie</t>
  </si>
  <si>
    <t xml:space="preserve">Dotacje celowe z budżetu państwa na zadania bieżące z zakresu administracji rządowej oraz inne zadania zlecone ustawami realizowane przez samorząd województwa </t>
  </si>
  <si>
    <t>Urzędy marszałkowskie</t>
  </si>
  <si>
    <t>Komisje egzaminacyjne</t>
  </si>
  <si>
    <t>Opłaty za zezwolenia na hurtową sprzedaż alkoholu</t>
  </si>
  <si>
    <t>Udziały województw w podatkach stanowiących dochód budżetu państwa</t>
  </si>
  <si>
    <t>Udział w podatku dochodowym od osób fizycznych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</si>
  <si>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</si>
  <si>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</si>
  <si>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</si>
  <si>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Część wyrównawcza subwencji ogólnej dla województw</t>
  </si>
  <si>
    <t>Odsetki od środków na rachunkach bankowych oraz lokat terminowych</t>
  </si>
  <si>
    <t>Część regionalna subwencji ogólnej dla województw</t>
  </si>
  <si>
    <t>POMOC SPOŁECZNA</t>
  </si>
  <si>
    <t>Wojewódzkie Urzędy Pracy</t>
  </si>
  <si>
    <t>Pomoc materialna dla uczniów</t>
  </si>
  <si>
    <t>Wpływy i wydatki związane z gromadzeniem środków z opłat i kar za korzystanie ze środowiska</t>
  </si>
  <si>
    <t>Wpływy i wydatki związane z gromadzeniem środków z opłat produktowych</t>
  </si>
  <si>
    <t>Domy i ośrodki kultury, świetlice i kluby</t>
  </si>
  <si>
    <t xml:space="preserve">Biblioteki </t>
  </si>
  <si>
    <t>Promocja jednostek samorządu terytorialnego</t>
  </si>
  <si>
    <t>Ratownictwo medyczne</t>
  </si>
  <si>
    <t>Filharmonie, orkiestry, chóry i kapele</t>
  </si>
  <si>
    <t>Muzea</t>
  </si>
  <si>
    <t>=</t>
  </si>
  <si>
    <t>Wpływy z innych opłat stanowiących dochody jednostek samorządu terytorialnego na podstawie ustaw</t>
  </si>
  <si>
    <t>Różne rozliczenia finansowe</t>
  </si>
  <si>
    <t>Rozwój kadr nowoczesnej gospodarki i przedsiębiorczości</t>
  </si>
  <si>
    <t>Rozdz.</t>
  </si>
  <si>
    <t>a) dochody bieżące, w tym:</t>
  </si>
  <si>
    <t>b) dochody majątkowe, w tym:</t>
  </si>
  <si>
    <t>b) dochody majątkowe</t>
  </si>
  <si>
    <t>6.</t>
  </si>
  <si>
    <t>01004</t>
  </si>
  <si>
    <t xml:space="preserve">Biura geodezji i terenów rolnych </t>
  </si>
  <si>
    <t>01041</t>
  </si>
  <si>
    <t>Program Rozwoju Obszarów Wiejskich 2007 - 2013</t>
  </si>
  <si>
    <t xml:space="preserve">Usuwanie skutków klęsk żywiołowych </t>
  </si>
  <si>
    <t>050</t>
  </si>
  <si>
    <t xml:space="preserve">RYBOŁÓWSTWO I RYBACTWO </t>
  </si>
  <si>
    <t>05011</t>
  </si>
  <si>
    <t>HANDEL</t>
  </si>
  <si>
    <t>Promocja eksportu</t>
  </si>
  <si>
    <t>a) dochody bieżące</t>
  </si>
  <si>
    <t>Krajowe pasażerskie przewozy autobusowe</t>
  </si>
  <si>
    <t>Drogi publiczne gminne</t>
  </si>
  <si>
    <t xml:space="preserve">Dochody z najmu i dzierżawy składników majątkowych Skarbu Państwa </t>
  </si>
  <si>
    <t>Prace geodezyjne i kartograficzne (nieinwestycyjne)</t>
  </si>
  <si>
    <t>INFORMATYKA</t>
  </si>
  <si>
    <t>Środki pochodzące z budżetu Unii Europejskiej na realizację projektu "Sieć Szerokopasmowa Polski Wschodniej - Województwo Podkarpackie" w ramach Programu Operacyjnego Rozwój Polski Wschodniej na lata 2007-2013</t>
  </si>
  <si>
    <t>Urzędy naczelnych i centralnych organów administracji rządowej</t>
  </si>
  <si>
    <t xml:space="preserve">Centrum Rozwoju Zasobów Ludzkich </t>
  </si>
  <si>
    <t>Dochody realizowane przez Wojewódzki Urząd Pracy w Rzeszowie z tytułu wydawania zaświadczeń stwierdzających charakter, okres i rodzaj działalności wykonywanej w RP</t>
  </si>
  <si>
    <t>Regionalne Programy Operacyjne 2007 - 2013</t>
  </si>
  <si>
    <t>Program Operacyjny Kapitał Ludzki</t>
  </si>
  <si>
    <t>Zakłady kształcenia nauczycieli</t>
  </si>
  <si>
    <t xml:space="preserve">Dokształcanie i doskonalenie nauczycieli </t>
  </si>
  <si>
    <t>Składki na ubezpieczenie zdrowotne oraz świadczenia dla osób nieobjętych obowiązkiem ubezpieczenia zdrowotnego</t>
  </si>
  <si>
    <t>Świadczenia rodzinne, świadczenie z funduszu alimentacyjnego oraz składki na ubezpieczenia emerytalne i rentowe z ubezpieczenia społecznego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</si>
  <si>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</si>
  <si>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</si>
  <si>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>OGRODY BOTANICZNE I ZOOLOGICZNE ORAZ NATURALNE OBSZARY I OBIEKTY CHRONIONEJ PRZYRODY</t>
  </si>
  <si>
    <t>Parki krajobrazowe</t>
  </si>
  <si>
    <t>Dotacje celowe otrzymane z budżetu państwa na realizację bieżących zadań własnych samorządu województwa</t>
  </si>
  <si>
    <t>DOCHODY OGÓŁEM</t>
  </si>
  <si>
    <t>Środki na inwestycje na drogach publicznych powiatowych i wojewódzkich oraz na drogach powiatowych, wojewódzkich i krajowych w granicach miasta na prawach powiatu</t>
  </si>
  <si>
    <t>Biblioteki pedagogiczne</t>
  </si>
  <si>
    <t>Powiatowe centra pomocy rodzinie</t>
  </si>
  <si>
    <t>Teatry</t>
  </si>
  <si>
    <t>Zwrot odsetek od dotacji wykorzystanych niezgodnie z przeznaczeniem, pobranych nienależnie lub w nadmiernej wysokości przez beneficjentów projektów realizowanych w ramach Programu Operacyjnego Kapitał Ludzki</t>
  </si>
  <si>
    <t>Zwrot dotacji wykorzystanych niezgodnie z przeznaczeniem, pobranych nienależnie lub w nadmiernej wysokości przez beneficjentów projektów realizowanych w ramach Programu Operacyjnego Kapitał Ludzki</t>
  </si>
  <si>
    <t>Zwrot dotacji wykorzystanych niezgodnie z przeznaczeniem, pobranych nienależnie lub w nadmiernej wysokości</t>
  </si>
  <si>
    <t>Dochody realizowane przez Podkarpackie Centrum Edukacji Nauczycieli w Rzeszowie</t>
  </si>
  <si>
    <t>Gospodarka ściekowa i ochrona wód</t>
  </si>
  <si>
    <t>01095</t>
  </si>
  <si>
    <t>Ochrona powietrza atmosferycznego i klimatu</t>
  </si>
  <si>
    <t>Dzierżawa autobusów szynowych</t>
  </si>
  <si>
    <t xml:space="preserve">Środki pochodzące z budżetu Unii Europejskiej na realizację inwestycji melioracyjnych w ramach Programu Operacyjnego Infrastruktura i Środowisko </t>
  </si>
  <si>
    <t xml:space="preserve">Dotacje celowe otrzymane z budżetu państwa na inwestycje i zakupy inwestycyjne z zakresu administracji rządowej oraz inne zadania zlecone ustawami realizowane przez samorząd województwa - wydatki niekwalifikowalne na realizację inwestycji melioracyjnych w ramach Programu Operacyjnego Infrastruktura i Środowisko </t>
  </si>
  <si>
    <t>Środki pochodzące z budżetu Unii Europejskiej na realizację inwestycji melioracyjnych w ramach Programu Rozwoju Obszarów Wiejskich na lata 2007-2013</t>
  </si>
  <si>
    <t>Dotacje celowe otrzymane z budżetu państwa na inwestycje i zakupy inwestycyjne z zakresu administracji rządowej oraz inne zadania zlecone ustawami realizowane przez samorząd województwa - wydatki niekwalifikowalne na realizację inwestycji melioracyjnych w ramach Programu Rozwoju Obszarów Wiejskich na lata 2007-2013</t>
  </si>
  <si>
    <t>Wpływy z tytułu wyłączenia gruntów z produkcji rolnej</t>
  </si>
  <si>
    <t>Zwrot dotacji wykorzystanych niezgodnie z przeznaczeniem, pobranych nienależnie lub w nadmiernej wysokości przez  beneficjentów projektów realizowanych w ramach Programu Operacyjnego Kapitał Ludzki</t>
  </si>
  <si>
    <t>Usuwanie skutków klęsk żywiołowych</t>
  </si>
  <si>
    <t>Środki pochodzące z budżetu Unii Europejskiej na realizację projektu pn."System Informacji o Funduszach Europejskich" w ramach Programu Operacyjnego Pomoc Techniczna</t>
  </si>
  <si>
    <t>Zwrot dotacji wykorzystanych niezgodnie z przeznaczeniem, pobranych nienależnie lub w nadmiernej wysokości przez beneficjentów projektów realizowanych w ramach Pomocy Technicznej Programu Operacyjnego Kapitał Ludzki</t>
  </si>
  <si>
    <t>Dotacja celowa z budżetu państwa na realizację inwestycji melioracyjnych w ramach Programu Operacyjnego Infrastruktura i Środowisko</t>
  </si>
  <si>
    <t xml:space="preserve">Dotacja celowa z budżetu państwa na realizację inwestycji melioracyjnych w ramach Programu Rozwoju Obszarów Wiejskich na lata 2007-2013 </t>
  </si>
  <si>
    <t>Dotacja celowa z budżetu państwa na realizację projektu pn. "Sieć centrów obsługi Inwestorów i eksporterów (COIE)"w ramach Programu Operacyjnego Innowacyjna Gospodarka</t>
  </si>
  <si>
    <t xml:space="preserve">Środki pochodzące z budżetu Unii Europejskiej na realizację projektu pn. "Sieć centrów obsługi Inwestorów i eksporterów (COIE)" w ramach Programu Operacyjnego Innowacyjna Gospodarka </t>
  </si>
  <si>
    <t xml:space="preserve">Środki pochodzące z budżetu Unii Europejskiej na realizację inwestycji drogowych w ramach Programu Operacyjnego Rozwój Polski Wschodniej </t>
  </si>
  <si>
    <t>Dotacja celowa z budżetu państwa na realizację projektu "Sieć Szerokopasmowa Polski Wschodniej - Województwo Podkarpackie" w ramach Programu Operacyjnego Rozwój Polski Wschodniej na lata 2007-2013</t>
  </si>
  <si>
    <t>Dotacja celowa z budżetu państwa na realizację projektu pn."System Informacji o Funduszach Europejskich" w ramach Programu Operacyjnego Pomoc Techniczna</t>
  </si>
  <si>
    <t>Dotacja celowa z budżetu państwa na współfinansowanie inwestycji melioracyjnych w ramach Regionalnego Programu Operacyjnego Województwa Podkarpackiego</t>
  </si>
  <si>
    <t>Zwrot odsetek od dotacji wykorzystanych niezgodnie z przeznaczeniem, pobranych nienależnie lub w nadmiernej wysokości przez beneficjentów projektów realizowanych w ramach Regionalnego Programu Operacyjnego Województwa Podkarpackiego</t>
  </si>
  <si>
    <t>Zwrot dotacji wykorzystanych niezgodnie z przeznaczeniem, pobranych nienależnie lub w nadmiernej wysokości przez  beneficjentów projektów realizowanych w ramach Regionalnego Programu Operacyjnego Województwa Podkarpackiego</t>
  </si>
  <si>
    <t>Dotacja celowa z budżetu państwa na finansowanie wydatków objętych Pomocą Techniczną Regionalnego Programu Operacyjnego Województwa Podkarpackiego</t>
  </si>
  <si>
    <t>Środki pochodzące z budżetu Unii Europejskiej na realizację projektów własnych w ramach Regionalnego Programu Operacyjnego Województwa Podkarpackiego</t>
  </si>
  <si>
    <t>Dotacja celowa z budżetu państwa na współfinansowanie projektów w ramach Regionalnego Programu Operacyjnego Województwa Podkarpackiego</t>
  </si>
  <si>
    <t>Środki pochodzące z budżetu Unii Europejskiej na realizację projektu pn. "Wsparcie Regionalnych Ośrodków Polityki Społecznej w zakresie utworzenia Obserwatorium Integracji Społecznej" w ramach Programu Operacyjnego Kapitał Ludzki</t>
  </si>
  <si>
    <t>Dotacja celowa z budżetu państwa na  realizację projektu pn. "Wsparcie Regionalnych Ośrodków Polityki Społecznej w zakresie utworzenia Obserwatorium Integracji Społecznej"  w ramach Programu Operacyjnego Kapitał Ludzki</t>
  </si>
  <si>
    <t>Dotacja celowa z budżetu państwa na współfinansowanie wydatków objętych Pomocą Techniczną Programu Operacyjnego Kapitał Ludzki</t>
  </si>
  <si>
    <t>Środki pochodzące z budżetu Unii Europejskiej na realizację projektów własnych w ramach Programu Operacyjnego Kapitał Ludzki</t>
  </si>
  <si>
    <t>Dotacja celowa z budżetu państwa na współfinansowanie projektów w ramach Programu Operacyjnego Kapitał Ludzki</t>
  </si>
  <si>
    <t>Środki pochodzące z  budżetu Unii Europejskiej na realizację projektu pn. "Szkoła Kluczowych Kompetencji. Program rozwijania umiejętności uczniów szkół Polski Wschodniej" w ramach Programu Operacyjnego Kapitał Ludzki</t>
  </si>
  <si>
    <t>Dotacja celowa z budżetu państwa na realizację projektu pn. "Szkoła Kluczowych Kompetencji. Program rozwijania umiejętności uczniów szkół Polski Wschodniej" w ramach Programu Operacyjnego Kapitał Ludzki</t>
  </si>
  <si>
    <t>Dotacja celowa z budżetu państwa na finansowanie wydatków objętych Pomocą Techniczną  Programu Operacyjnego Zrównoważony rozwój sektora rybołówstwa i nadbrzeżnych obszarów rybackich 2007 - 2013</t>
  </si>
  <si>
    <t>Dotacja celowa z budżetu państwa na współfinansowanie wydatków objętych Pomocą Techniczną Programu Operacyjnego Zrównoważony rozwój sektora rybołówstwa i nadbrzeżnych obszarów rybackich 2007 - 2013</t>
  </si>
  <si>
    <t>Dochody realizowane przez jednostki oświatowe</t>
  </si>
  <si>
    <t xml:space="preserve">Dotacja celowa otrzymana z tytułu pomocy finansowej udzielanej między jednostkami samorządu terytorialnego na dofinansowanie zadań bieżących </t>
  </si>
  <si>
    <t>Środki pochodzące z  budżetu Unii Europejskiej na realizację projektu pn. "Rewitalizacja otwartych przestrzeni rekreacyjnych Miasta Jasła" w ramach Regionalnego Programu Operacyjnego Województwa Podkarpackiego</t>
  </si>
  <si>
    <t>Szkoły podstawowe specjalne</t>
  </si>
  <si>
    <t>Dotacje otrzymane z państwowych funduszy celowych na realizację zadań bieżących jednostek sektora finansów publicznych</t>
  </si>
  <si>
    <t xml:space="preserve">Wpływy ze zwrotów dotacji oraz płatności, w tym: wykorzystanych niezgodnie z przeznaczeniem lub wykorzystanych z naruszeniem procedur, o których mowa w art.. 184 ustawy, pobranych nienależnie lub w nadmiernej wysokości  </t>
  </si>
  <si>
    <t>Dochody realizowane przez Podkarpacki Zarząd Dróg Wojewódzkich w Rzeszowie z tytułu wynagrodzenia płatnika za rozliczenie i terminowe wpłaty podatku dochodowego od osób fizycznych oraz wypłacanych świadczeń z ubezpieczenia chorobowego oraz wpływów za wydane decyzje za zajęcie pasa drogowego</t>
  </si>
  <si>
    <t>01042</t>
  </si>
  <si>
    <t>Wyłączenie z produkcji gruntów rolnych</t>
  </si>
  <si>
    <t>Dotacja otrzymana z Wojewódzkiego Funduszu Ochrony Środowiska i Gospodarki Wodnej w Rzeszowie</t>
  </si>
  <si>
    <t>Dotacje celowe otrzymane z budżetu państwa na inwestycje i zakupy inwestycyjne z zakresu administracji rządowej oraz inne zadania zlecone ustawami realizowane przez samorząd województwa</t>
  </si>
  <si>
    <t>Dotacja celowa z Wojewódzkiego Funduszu Ochrony Środowiska i Gospodarki Wodnej w Rzeszowie</t>
  </si>
  <si>
    <t>Dotacja z budżetu państwa na realizację inwestycji i zakupów inwestycyjnych własnych samorządu województwa</t>
  </si>
  <si>
    <t>Dotacje otrzymane z funduszy celowych na finansowanie lub dofinansowanie kosztów realizacji inwestycji i zakupów inwestycyjnych jednostek sektora finansów publicznych</t>
  </si>
  <si>
    <t>Dotacja celowa otrzymana z tytułu pomocy finansowej udzielanej między jednostkami samorządu terytorialnego na dofinansowanie własnych zadań inwestycyjnych i zakupów inwestycyjnych</t>
  </si>
  <si>
    <t>Wpływ środków stanowiących przychód na projektach realizowanych w ramach Regionalnego Programu Operacyjnego Kapitał Ludzki</t>
  </si>
  <si>
    <t xml:space="preserve">Dotacja celowa otrzymane z tytułu  pomocy finansowej udzielanej między jednostkami samorządu terytorialnego na dofinansowanie zadań bieżących </t>
  </si>
  <si>
    <t>7.</t>
  </si>
  <si>
    <t>0750</t>
  </si>
  <si>
    <t>0830</t>
  </si>
  <si>
    <t>0970</t>
  </si>
  <si>
    <t xml:space="preserve">Dotacje celowe otrzymane z budżetu państwa na inwestycje i zakupy inwestycyjne z zakresu administracji rządowej oraz inne zadania zlecone ustawami realizowane przez samorząd województwa - wydatki niekwalifikowalne na realizację inwestycji melioracyjnych w ramach Regionalnego Programu Operacyjnego Województwa Podkarpackiego </t>
  </si>
  <si>
    <t>0690</t>
  </si>
  <si>
    <t>2910</t>
  </si>
  <si>
    <t>0909</t>
  </si>
  <si>
    <t>0929</t>
  </si>
  <si>
    <t>Zwrot dotacji wykorzystanych niezgodnie z przeznaczeniem, pobranych nienależnie lub w nadmiernej wysokości przez beneficjentów projektów realizowanych w ramach Regionalnego Programu Operacyjnego Województwa Podkarpackiego</t>
  </si>
  <si>
    <t>2919</t>
  </si>
  <si>
    <t>6668</t>
  </si>
  <si>
    <t>6669</t>
  </si>
  <si>
    <t>0979</t>
  </si>
  <si>
    <t>2440</t>
  </si>
  <si>
    <t>2710</t>
  </si>
  <si>
    <t xml:space="preserve">Środki na dofinansowanie własnych zadań bieżących gmin (związków gmin), powiatów (związków powiatów), samorządów województw, pozyskanych z Funduszu Solidarności Unii Europejskiej </t>
  </si>
  <si>
    <t>TURYSTYKA</t>
  </si>
  <si>
    <t>Środki pochodzące z budżetu Unii Europejskiej na realizację projektu pn. "Trasy rowerowe w Polsce Wschodniej" w ramach Programu Operacyjnego Rozwój Polski Wschodniej</t>
  </si>
  <si>
    <t>Dotacje celowa z budżetu państwa na współfinansowanie  projektu pn. "Trasy rowerowe w Polsce Wschodniej" w ramach Programu Operacyjnego Rozwój Polski Wschodniej</t>
  </si>
  <si>
    <t>0470</t>
  </si>
  <si>
    <t>0770</t>
  </si>
  <si>
    <t>2210</t>
  </si>
  <si>
    <t>Dochody realizowane przez Podkarpackie Biuro Planowania Przestrzennego w Rzeszowie z tytułu sprzedaży usług projektowych, najmu składników majątkowych</t>
  </si>
  <si>
    <t>0870</t>
  </si>
  <si>
    <t>6207</t>
  </si>
  <si>
    <t>6209</t>
  </si>
  <si>
    <t xml:space="preserve">Program Operacyjny Zrównoważony rozwój sektora rybołówstwa i nadbrzeżnych obszarów rybackich 2007 - 2013 </t>
  </si>
  <si>
    <t>2230</t>
  </si>
  <si>
    <t>Dotacje celowe otrzymane z budżetu państwa na realizację bieżących zadań własnych samorządu województwa na zamknięcie programu i kontrolę trwałości projektów realizowanych w ramach 2.5 i 3.4 ZPORR</t>
  </si>
  <si>
    <t>OBRONA NARODOWA</t>
  </si>
  <si>
    <t>Pozostałe wydatki obronne</t>
  </si>
  <si>
    <t>0480</t>
  </si>
  <si>
    <t>0010</t>
  </si>
  <si>
    <t>0020</t>
  </si>
  <si>
    <t>0920</t>
  </si>
  <si>
    <t>2920</t>
  </si>
  <si>
    <t>Dotacja celowa z budżetu państwa na współfinansowanie projektów realizowanych w ramach Regionalnego Programu Operacyjnego Województwa Podkarpackiego</t>
  </si>
  <si>
    <t>2400</t>
  </si>
  <si>
    <t>2001</t>
  </si>
  <si>
    <t>2007</t>
  </si>
  <si>
    <t>2009</t>
  </si>
  <si>
    <t>2918</t>
  </si>
  <si>
    <t>Ośrodki adopcyjno - opiekuńcze</t>
  </si>
  <si>
    <t>Dochody realizowane przez Wojewódzki Urząd Pracy w Rzeszowie z tytułu zwrotu za media, wynagrodzenia portierów, zwrotu kosztów postępowania sądowego i egzekucyjnego, wynagrodzenia płatnika i ZUS</t>
  </si>
  <si>
    <t>2008</t>
  </si>
  <si>
    <t>Środki z Funduszu Gwarantowanych Świadczeń Pracowniczych</t>
  </si>
  <si>
    <t>Dochody z tytułu wpływów ze zwrotów od beneficjentów Programu Operacyjnego Kapitał Ludzki uzyskanego przychodu na realizowanym projekcie</t>
  </si>
  <si>
    <t xml:space="preserve">Dochodów z tytułu wpływu zwrotu dotacji udzielonej z budżetu Województwa w 2001r. w ramach programu "Wyrównywania szans" osobie fizycznej podejmującej działalność gospodarczą </t>
  </si>
  <si>
    <t>0589</t>
  </si>
  <si>
    <t>Internaty i bursy szkolne</t>
  </si>
  <si>
    <t>Środki otrzymane od pozostałych jednostek zaliczanych do sektora finansów publicznych na realizację zadań bieżących jednostek zaliczanych do sektora finansów publicznych - dotacja z Wojewódzkiego Funduszu Ochrony Środowiska i Gospodarki Wodnej</t>
  </si>
  <si>
    <t>Dotacja celowa z Narodowego Funduszu Ochrony Środowiska i Gospodarki Wodnej w Rzeszowie</t>
  </si>
  <si>
    <t>0400</t>
  </si>
  <si>
    <t>2460</t>
  </si>
  <si>
    <t xml:space="preserve">Zwrot odsetek od dotacji wykorzystanych niezgodnie z przeznaczeniem, pobranych nienależnie lub w nadmiernej wysokości </t>
  </si>
  <si>
    <t>Zwrot dotacji wykorzystanych niezgodnie z przeznaczeniem, pobranych nienależnie lub w nadmiernej wysokości dotyczące dochodów majątkowych</t>
  </si>
  <si>
    <t>6660</t>
  </si>
  <si>
    <t>Zwrot dotacji wykorzystanych niezgodnie z przeznaczeniem, pobranych nienależnie lub w nadmiernej wysokości, dotyczące dochodów majątkowych</t>
  </si>
  <si>
    <t>Zwrot dotacji wykorzystanych niezgodnie z przeznaczeniem, pobranych nienależnie lub w nadmiernej wysokości przez beneficjentów realizujących projekty w ramach RPO WP</t>
  </si>
  <si>
    <t>0900</t>
  </si>
  <si>
    <t xml:space="preserve">pozostała działalność </t>
  </si>
  <si>
    <t>Zwrot odsetek od dotacji wykorzystanych niezgodnie z przeznaczeniem, pobranych nienależnie lub w nadmiernej wysokości  przez beneficjentów realizujących projekty w ramach RPO WP</t>
  </si>
  <si>
    <t>Środki otrzymane od pozostałych jednostek zaliczanych do sektora finansów publicznych na realizację zadań bieżących jednostek zaliczanych do sektora finansów publicznych - dotacja z Wojewódzkiego Funduszu Ochrony Środowiska i Gospodarki Wodnej w Rzeszowie</t>
  </si>
  <si>
    <t>Środki pochodzące z budżetu Unii Europejskiej na realizację projektu własnego Regionalnego Ośrodka Polityki Społecznej w Rzeszowie pn. "Poprawa infrastruktury domów pomocy społecznej i/lub placówek opiekuńczo-wychowawczych oraz podnoszenie kwalifikacji personelu w tym również pielęgniarek i pielęgniarzy ww. instytucji" w ramach Szwajcarsko - Polskiego Programu Współpracy</t>
  </si>
  <si>
    <t>Dochody realizowane przez Biuro Geodezji i Terenów Rolnych w Rzeszowie z tytułu scaleń gruntów w ramach PROW na lata 2007-2013 oraz okołoautostradowych, zagospodarowania poscaleniowego, robót geodezyjnych - klasyfikacje, podziały, zarządzania budynkiem biurowym przy ul. Targowej 1 w Rzeszowie, prowizji dla płatników za rozliczenie i terminowe wpłaty podatku dochodowego od osób fizycznych</t>
  </si>
  <si>
    <t>Dotacja celowa z budżetu państwa na finansowanie wydatków niekwalifikowalnych objętych Pomocą Techniczną  Programu Operacyjnego Zrównoważony rozwój sektora rybołówstwa i nadbrzeżnych obszarów rybackich 2007 - 2013</t>
  </si>
  <si>
    <t>Dotacja celowa z budżetu państwa na finansowanie wydatków niekwalifikowalnych objętych Pomocą Techniczną Programu Operacyjnego Zrównoważony rozwój sektora rybołówstwa i nadbrzeżnych obszarów rybackich 2007 - 2013</t>
  </si>
  <si>
    <t>Dochody realizowane przez Wojewódzki Ośrodek Dokumentacji Geodezyjnej i Kartograficznej w Rzeszowie z tytułu udostępniania danych z zasobu geodezyjnego i kartograficznego w postaci cyfrowej, usług związanych z udostępnianiem zasobu geodezyjnego i kartograficznego ,wynagrodzenia płatnika podatku dochodowego, zwrotu wydatków z lat ubiegłych</t>
  </si>
  <si>
    <t>Dochody realizowane przez Wojewódzki Ośrodek Dokumentacji Geodezyjnej i Kartograficznej w Rzeszowie z tytułu sprzedaży map topograficznych</t>
  </si>
  <si>
    <t>Środki pochodzące z budżetu Unii Europejskiej na realizację projektu pn. "Karpacka Marka" w ramach Programu Współpracy Transgranicznej Rzeczpospolita Polska - Białoruś - Ukraina 2007 - 2013</t>
  </si>
  <si>
    <t>Środki pochodzące z budżetu Unii Europejskiej na dofinansowanie realizacji projektu "Move On Green" w ramach INTERREG IVC</t>
  </si>
  <si>
    <t>Środki pochodzące z budżetu Unii Europejskiej na dofinansowanie realizacji projektu "TOURAGE" w ramach INTERREG IVC</t>
  </si>
  <si>
    <t xml:space="preserve">Wpływy i wydatki związane z wprowadzeniem do obrotu baterii i akumulatorów </t>
  </si>
  <si>
    <t xml:space="preserve">Środki pochodzące z budżetu Unii Europejskiej na realizację projektu własnego Regionalnego Ośrodka Polityki Społecznej w Rzeszowie pn. "Poprawa infrastruktury domów pomocy społecznej i/lub placówek opiekuńczo-wychowawczych oraz podnoszenie kwalifikacji personelu w tym również pielęgniarek i pielęgniarzy ww. instytucji" w ramach Szwajcarsko - Polskiego Programu Współpracy </t>
  </si>
  <si>
    <t>Dochody realizowane przez Podkarpacki Zarząd Melioracji i Urządzeń Wodnych w Rzeszowie z tytułu najmu wolnych pomieszczeń biurowych i garażowych, partycypacji w kosztach utrzymania czystości klatki schodowej, zwrotu opłat za media, prowizji dla płatników za rozliczenie i terminowe wpłaty podatku dochodowego od osób fizycznych</t>
  </si>
  <si>
    <t>Wpłata  odpisu 2% od wpływów z tytułu opłaty produktowej</t>
  </si>
  <si>
    <t xml:space="preserve">Opłaty za wydawanie zezwoleń na regularny przewóz osób </t>
  </si>
  <si>
    <t>0570</t>
  </si>
  <si>
    <t>0580</t>
  </si>
  <si>
    <t xml:space="preserve">Wpływy z tytułu grzywn, mandatów i innych kar pieniężnych od osób fizycznych </t>
  </si>
  <si>
    <t>Wpływy z tytułu grzywn, mandatów i innych kar pieniężnych od osób prawnych i innych jednostek organizacyjnych</t>
  </si>
  <si>
    <t>Prace geologiczne (nieinwestycyjne)</t>
  </si>
  <si>
    <t xml:space="preserve">5% wpływów z tytułu z wprowadzania do obrotu baterii i akumulatorów </t>
  </si>
  <si>
    <t>Plan na 2013 r.</t>
  </si>
  <si>
    <t>Ośrodki pomocy społecznej</t>
  </si>
  <si>
    <t>Zwrot podatku VAT z tytułu realizacji projektu "Sieć Szerokopasmowa Polski Wschodniej - Województwo Podkarpackie" w ramach Programu Operacyjnego Rozwój Polski Wschodniej na lata 2007-2013</t>
  </si>
  <si>
    <t>Dochody realizowane przez Urząd Marszałkowski z tytułu najmu i dzierżawy pomieszczeń i lokalu mieszkalnego, zwrotu opłat za media, refundacji wynagrodzeń i składek ZUS osób zatrudnionych w ramach prac interwencyjnych, kar umownych za nieterminowe dostawy, kosztów upomnień dotyczących opłaty melioracyjnej, udostępniania informacji o środowisku</t>
  </si>
  <si>
    <t>Środki pochodzące z budżetu Unii Europejskiej na realizację projektu pn. "Szlak Frontu Wschodniego - turystyczna aktywizacja pogranicza" w ramach Programu Współpracy Transgranicznej Rzeczpospolita Polska - Republika Słowacka 2007-2013</t>
  </si>
  <si>
    <t>Środki pochodzące z budżetu państwa na realizację projektu pn. "Szlak Frontu Wschodniego - turystyczna aktywizacja pogranicza" w ramach Programu Współpracy Transgranicznej Rzeczpospolita Polska - Republika Słowacka 2007-2013</t>
  </si>
  <si>
    <t>Środki pochodzące z budżetu państwa na realizacje projektu pn. "Szlak Frontu Wschodniego - turystyczna aktywizacja pogranicza" w ramach Programu Współpracy Transgranicznej Rzeczpospolita Polska - Republika Słowacka 2007-2013</t>
  </si>
  <si>
    <t>Środki pochodzące z budżetu  Unii Europejskiej na realizację projektu pn. "Budowa Centrum Wystawienniczo Kongresowego Województwa Podkarpackiego" w ramach Programu Operacyjnego Rozwój Polski Wschodniej</t>
  </si>
  <si>
    <t>Udział w podatku dochodowym od osób prawnych</t>
  </si>
  <si>
    <t>Wpływy do budżetu pozostałości środków finansowych gromadzonych na wydzielonym rachunku jednostki budżetowej</t>
  </si>
  <si>
    <t>Oświata i wychowanie</t>
  </si>
  <si>
    <t xml:space="preserve">Środki z budżetu Unii Europejskiej na realizację  Projektu Partnerskiego Comenius Regio w ramach Programu "Uczenie się przez całe życie" </t>
  </si>
  <si>
    <t>Dochody z tytułu zwrotu kosztów upomnienia dotyczącego nienależnie pobranych świadczeń rodzinnych</t>
  </si>
  <si>
    <t>Dotacja celowa z budżetu państwa na finansowanie wydatków objętych Pomocą Techniczną Programu Operacyjnego Kapitał Ludzki</t>
  </si>
  <si>
    <t>Ochrona zabytków i opieka nad zabytkami</t>
  </si>
  <si>
    <t>% zmiana planu (6/5)</t>
  </si>
  <si>
    <t>Plan dochodów na 2012 r. wg stanu na  31.08.2012 r. - przewidywane wykonanie dochodów w 2012 r.</t>
  </si>
  <si>
    <t>Tabela porównawcza dochodów ujętych w projekcie uchwały budżetowej na 2013 r. 
z przewidywanym wykonaniem dochodów w roku 2012 w szczegółowości dział, rozdział, 
paragraf klasyfikacji budżetowej oraz źródeł dochodów</t>
  </si>
  <si>
    <t>Paragraf</t>
  </si>
  <si>
    <t>Zwrot od ubezpieczyciela kosztów napraw awaryjnych autobusów szynowych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</si>
</sst>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00000"/>
    <numFmt numFmtId="168" formatCode="0.000000000"/>
    <numFmt numFmtId="169" formatCode="0.00000000"/>
    <numFmt numFmtId="170" formatCode="0.000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[$€-2]\ #,##0.00_);[Red]\([$€-2]\ #,##0.00\)"/>
  </numFmts>
  <fonts count="56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 CE"/>
      <family val="0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10" fontId="0" fillId="0" borderId="0" xfId="0" applyNumberFormat="1" applyFont="1" applyBorder="1" applyAlignment="1">
      <alignment horizontal="right" vertical="center"/>
    </xf>
    <xf numFmtId="10" fontId="0" fillId="0" borderId="0" xfId="0" applyNumberFormat="1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3" fontId="8" fillId="34" borderId="13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5" fillId="31" borderId="19" xfId="0" applyFont="1" applyFill="1" applyBorder="1" applyAlignment="1">
      <alignment vertical="center" wrapText="1"/>
    </xf>
    <xf numFmtId="3" fontId="5" fillId="31" borderId="19" xfId="0" applyNumberFormat="1" applyFont="1" applyFill="1" applyBorder="1" applyAlignment="1">
      <alignment vertical="center" wrapText="1"/>
    </xf>
    <xf numFmtId="0" fontId="5" fillId="31" borderId="20" xfId="0" applyFont="1" applyFill="1" applyBorder="1" applyAlignment="1">
      <alignment vertical="center" wrapText="1"/>
    </xf>
    <xf numFmtId="0" fontId="5" fillId="31" borderId="19" xfId="0" applyFont="1" applyFill="1" applyBorder="1" applyAlignment="1" quotePrefix="1">
      <alignment horizontal="left" vertical="center" wrapText="1"/>
    </xf>
    <xf numFmtId="0" fontId="5" fillId="31" borderId="20" xfId="0" applyFont="1" applyFill="1" applyBorder="1" applyAlignment="1" quotePrefix="1">
      <alignment horizontal="left" vertical="center" wrapText="1"/>
    </xf>
    <xf numFmtId="0" fontId="8" fillId="34" borderId="21" xfId="0" applyFont="1" applyFill="1" applyBorder="1" applyAlignment="1" quotePrefix="1">
      <alignment horizontal="center"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16" xfId="0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22" xfId="0" applyFont="1" applyFill="1" applyBorder="1" applyAlignment="1">
      <alignment vertical="center" wrapText="1"/>
    </xf>
    <xf numFmtId="3" fontId="3" fillId="0" borderId="2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3" fontId="3" fillId="0" borderId="23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0" fontId="3" fillId="31" borderId="14" xfId="0" applyNumberFormat="1" applyFont="1" applyFill="1" applyBorder="1" applyAlignment="1">
      <alignment horizontal="right" vertical="center" wrapText="1"/>
    </xf>
    <xf numFmtId="3" fontId="5" fillId="31" borderId="14" xfId="0" applyNumberFormat="1" applyFont="1" applyFill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5" fillId="31" borderId="14" xfId="0" applyFont="1" applyFill="1" applyBorder="1" applyAlignment="1" quotePrefix="1">
      <alignment horizontal="left" vertical="center" wrapText="1"/>
    </xf>
    <xf numFmtId="0" fontId="5" fillId="31" borderId="25" xfId="0" applyFont="1" applyFill="1" applyBorder="1" applyAlignment="1" quotePrefix="1">
      <alignment horizontal="left" vertical="center" wrapText="1"/>
    </xf>
    <xf numFmtId="3" fontId="5" fillId="31" borderId="25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8" fillId="34" borderId="29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5" fillId="31" borderId="14" xfId="0" applyNumberFormat="1" applyFont="1" applyFill="1" applyBorder="1" applyAlignment="1">
      <alignment horizontal="left" vertical="center" wrapText="1"/>
    </xf>
    <xf numFmtId="3" fontId="5" fillId="31" borderId="29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5" fillId="31" borderId="29" xfId="0" applyFont="1" applyFill="1" applyBorder="1" applyAlignment="1" quotePrefix="1">
      <alignment horizontal="left" vertical="center" wrapText="1"/>
    </xf>
    <xf numFmtId="0" fontId="5" fillId="31" borderId="15" xfId="0" applyFont="1" applyFill="1" applyBorder="1" applyAlignment="1" quotePrefix="1">
      <alignment horizontal="left" vertical="center" wrapText="1"/>
    </xf>
    <xf numFmtId="3" fontId="5" fillId="31" borderId="15" xfId="0" applyNumberFormat="1" applyFont="1" applyFill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49" fontId="8" fillId="34" borderId="33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0" fillId="33" borderId="12" xfId="0" applyFont="1" applyFill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0" fillId="33" borderId="30" xfId="0" applyFont="1" applyFill="1" applyBorder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5" fillId="31" borderId="20" xfId="0" applyNumberFormat="1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51" fillId="35" borderId="31" xfId="52" applyFont="1" applyFill="1" applyBorder="1" applyAlignment="1">
      <alignment horizontal="left" vertical="center" wrapText="1"/>
      <protection/>
    </xf>
    <xf numFmtId="49" fontId="51" fillId="35" borderId="30" xfId="52" applyNumberFormat="1" applyFont="1" applyFill="1" applyBorder="1" applyAlignment="1">
      <alignment horizontal="center" vertical="center" wrapText="1"/>
      <protection/>
    </xf>
    <xf numFmtId="49" fontId="51" fillId="35" borderId="23" xfId="52" applyNumberFormat="1" applyFont="1" applyFill="1" applyBorder="1" applyAlignment="1">
      <alignment horizontal="center" vertical="center" wrapText="1"/>
      <protection/>
    </xf>
    <xf numFmtId="49" fontId="51" fillId="35" borderId="0" xfId="52" applyNumberFormat="1" applyFont="1" applyFill="1" applyBorder="1" applyAlignment="1">
      <alignment horizontal="center" vertical="center" wrapText="1"/>
      <protection/>
    </xf>
    <xf numFmtId="0" fontId="0" fillId="0" borderId="36" xfId="0" applyFont="1" applyBorder="1" applyAlignment="1">
      <alignment vertical="center"/>
    </xf>
    <xf numFmtId="0" fontId="8" fillId="34" borderId="33" xfId="0" applyFont="1" applyFill="1" applyBorder="1" applyAlignment="1">
      <alignment horizontal="center" vertical="center" wrapText="1"/>
    </xf>
    <xf numFmtId="0" fontId="51" fillId="35" borderId="30" xfId="52" applyFont="1" applyFill="1" applyBorder="1" applyAlignment="1">
      <alignment horizontal="left" vertical="center" wrapText="1"/>
      <protection/>
    </xf>
    <xf numFmtId="0" fontId="0" fillId="0" borderId="37" xfId="0" applyFont="1" applyBorder="1" applyAlignment="1">
      <alignment vertical="center"/>
    </xf>
    <xf numFmtId="49" fontId="51" fillId="35" borderId="14" xfId="52" applyNumberFormat="1" applyFont="1" applyFill="1" applyBorder="1" applyAlignment="1">
      <alignment horizontal="center" vertical="center" wrapText="1"/>
      <protection/>
    </xf>
    <xf numFmtId="0" fontId="5" fillId="31" borderId="29" xfId="0" applyFont="1" applyFill="1" applyBorder="1" applyAlignment="1" quotePrefix="1">
      <alignment horizontal="righ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vertical="center"/>
    </xf>
    <xf numFmtId="0" fontId="10" fillId="34" borderId="30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left" vertical="center" wrapText="1"/>
    </xf>
    <xf numFmtId="0" fontId="51" fillId="0" borderId="38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vertical="center" wrapText="1"/>
    </xf>
    <xf numFmtId="0" fontId="51" fillId="35" borderId="24" xfId="52" applyFont="1" applyFill="1" applyBorder="1" applyAlignment="1">
      <alignment horizontal="left" vertical="center" wrapText="1"/>
      <protection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4" fillId="35" borderId="24" xfId="52" applyFont="1" applyFill="1" applyBorder="1" applyAlignment="1">
      <alignment vertical="center" wrapText="1"/>
      <protection/>
    </xf>
    <xf numFmtId="0" fontId="51" fillId="35" borderId="24" xfId="52" applyFont="1" applyFill="1" applyBorder="1" applyAlignment="1">
      <alignment vertical="center" wrapText="1"/>
      <protection/>
    </xf>
    <xf numFmtId="0" fontId="51" fillId="35" borderId="30" xfId="52" applyFont="1" applyFill="1" applyBorder="1" applyAlignment="1">
      <alignment vertical="center" wrapText="1"/>
      <protection/>
    </xf>
    <xf numFmtId="0" fontId="5" fillId="31" borderId="39" xfId="0" applyFont="1" applyFill="1" applyBorder="1" applyAlignment="1" quotePrefix="1">
      <alignment horizontal="left" vertical="center" wrapText="1"/>
    </xf>
    <xf numFmtId="49" fontId="0" fillId="0" borderId="28" xfId="0" applyNumberFormat="1" applyBorder="1" applyAlignment="1">
      <alignment horizontal="center" vertical="center"/>
    </xf>
    <xf numFmtId="0" fontId="5" fillId="31" borderId="34" xfId="0" applyFont="1" applyFill="1" applyBorder="1" applyAlignment="1">
      <alignment horizontal="left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" fillId="31" borderId="34" xfId="0" applyFont="1" applyFill="1" applyBorder="1" applyAlignment="1" quotePrefix="1">
      <alignment horizontal="left" vertical="center" wrapText="1"/>
    </xf>
    <xf numFmtId="0" fontId="5" fillId="31" borderId="40" xfId="0" applyFont="1" applyFill="1" applyBorder="1" applyAlignment="1" quotePrefix="1">
      <alignment horizontal="left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49" fontId="51" fillId="35" borderId="34" xfId="52" applyNumberFormat="1" applyFont="1" applyFill="1" applyBorder="1" applyAlignment="1">
      <alignment horizontal="center" vertical="center" wrapText="1"/>
      <protection/>
    </xf>
    <xf numFmtId="0" fontId="5" fillId="31" borderId="34" xfId="0" applyFont="1" applyFill="1" applyBorder="1" applyAlignment="1" quotePrefix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51" fillId="35" borderId="38" xfId="52" applyFont="1" applyFill="1" applyBorder="1" applyAlignment="1">
      <alignment horizontal="left" vertical="center" wrapText="1"/>
      <protection/>
    </xf>
    <xf numFmtId="0" fontId="51" fillId="35" borderId="40" xfId="52" applyFont="1" applyFill="1" applyBorder="1" applyAlignment="1">
      <alignment horizontal="center" vertical="center" wrapText="1"/>
      <protection/>
    </xf>
    <xf numFmtId="0" fontId="5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34" xfId="0" applyFont="1" applyFill="1" applyBorder="1" applyAlignment="1" quotePrefix="1">
      <alignment horizontal="center" vertical="center" wrapText="1"/>
    </xf>
    <xf numFmtId="0" fontId="51" fillId="35" borderId="43" xfId="52" applyFont="1" applyFill="1" applyBorder="1" applyAlignment="1">
      <alignment horizontal="left" vertical="center" wrapText="1"/>
      <protection/>
    </xf>
    <xf numFmtId="0" fontId="51" fillId="0" borderId="23" xfId="0" applyFont="1" applyBorder="1" applyAlignment="1">
      <alignment vertical="center" wrapText="1"/>
    </xf>
    <xf numFmtId="49" fontId="51" fillId="0" borderId="34" xfId="0" applyNumberFormat="1" applyFont="1" applyBorder="1" applyAlignment="1">
      <alignment horizontal="center" vertical="center" wrapText="1"/>
    </xf>
    <xf numFmtId="49" fontId="51" fillId="31" borderId="34" xfId="0" applyNumberFormat="1" applyFont="1" applyFill="1" applyBorder="1" applyAlignment="1">
      <alignment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31" borderId="40" xfId="0" applyFont="1" applyFill="1" applyBorder="1" applyAlignment="1" quotePrefix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49" fontId="3" fillId="0" borderId="40" xfId="0" applyNumberFormat="1" applyFont="1" applyBorder="1" applyAlignment="1">
      <alignment horizontal="center" vertical="center" wrapText="1"/>
    </xf>
    <xf numFmtId="0" fontId="0" fillId="33" borderId="37" xfId="0" applyFont="1" applyFill="1" applyBorder="1" applyAlignment="1">
      <alignment vertical="center"/>
    </xf>
    <xf numFmtId="0" fontId="0" fillId="33" borderId="46" xfId="0" applyFont="1" applyFill="1" applyBorder="1" applyAlignment="1">
      <alignment vertical="center"/>
    </xf>
    <xf numFmtId="0" fontId="3" fillId="0" borderId="3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49" fontId="5" fillId="31" borderId="34" xfId="0" applyNumberFormat="1" applyFont="1" applyFill="1" applyBorder="1" applyAlignment="1" quotePrefix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8" fillId="34" borderId="4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vertical="center" wrapText="1"/>
    </xf>
    <xf numFmtId="0" fontId="5" fillId="31" borderId="28" xfId="0" applyFont="1" applyFill="1" applyBorder="1" applyAlignment="1" quotePrefix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7" xfId="0" applyFont="1" applyBorder="1" applyAlignment="1" quotePrefix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3" fillId="0" borderId="40" xfId="0" applyFont="1" applyBorder="1" applyAlignment="1" quotePrefix="1">
      <alignment horizontal="center" vertical="center" wrapText="1"/>
    </xf>
    <xf numFmtId="0" fontId="11" fillId="34" borderId="13" xfId="52" applyFont="1" applyFill="1" applyBorder="1" applyAlignment="1">
      <alignment vertical="center" wrapText="1"/>
      <protection/>
    </xf>
    <xf numFmtId="0" fontId="5" fillId="31" borderId="45" xfId="0" applyFont="1" applyFill="1" applyBorder="1" applyAlignment="1" quotePrefix="1">
      <alignment horizontal="left" vertical="center" wrapText="1"/>
    </xf>
    <xf numFmtId="0" fontId="11" fillId="34" borderId="29" xfId="52" applyFont="1" applyFill="1" applyBorder="1" applyAlignment="1">
      <alignment vertical="center" wrapText="1"/>
      <protection/>
    </xf>
    <xf numFmtId="0" fontId="0" fillId="34" borderId="29" xfId="0" applyFont="1" applyFill="1" applyBorder="1" applyAlignment="1">
      <alignment vertical="center"/>
    </xf>
    <xf numFmtId="0" fontId="4" fillId="35" borderId="44" xfId="52" applyFont="1" applyFill="1" applyBorder="1" applyAlignment="1">
      <alignment vertical="center" wrapText="1"/>
      <protection/>
    </xf>
    <xf numFmtId="0" fontId="52" fillId="34" borderId="13" xfId="52" applyFont="1" applyFill="1" applyBorder="1" applyAlignment="1">
      <alignment vertical="center" wrapText="1"/>
      <protection/>
    </xf>
    <xf numFmtId="0" fontId="8" fillId="34" borderId="48" xfId="52" applyFont="1" applyFill="1" applyBorder="1" applyAlignment="1">
      <alignment horizontal="center" vertical="center" wrapText="1"/>
      <protection/>
    </xf>
    <xf numFmtId="0" fontId="8" fillId="35" borderId="12" xfId="52" applyFont="1" applyFill="1" applyBorder="1" applyAlignment="1">
      <alignment horizontal="center" vertical="center" wrapText="1"/>
      <protection/>
    </xf>
    <xf numFmtId="0" fontId="8" fillId="34" borderId="33" xfId="52" applyFont="1" applyFill="1" applyBorder="1" applyAlignment="1">
      <alignment horizontal="center" vertical="center" wrapText="1"/>
      <protection/>
    </xf>
    <xf numFmtId="0" fontId="5" fillId="35" borderId="38" xfId="52" applyFont="1" applyFill="1" applyBorder="1" applyAlignment="1">
      <alignment horizontal="center" vertical="center" wrapText="1"/>
      <protection/>
    </xf>
    <xf numFmtId="0" fontId="52" fillId="34" borderId="33" xfId="52" applyFont="1" applyFill="1" applyBorder="1" applyAlignment="1">
      <alignment horizontal="center" vertical="center" wrapText="1"/>
      <protection/>
    </xf>
    <xf numFmtId="0" fontId="5" fillId="31" borderId="34" xfId="52" applyFont="1" applyFill="1" applyBorder="1" applyAlignment="1">
      <alignment horizontal="left" vertical="center" wrapText="1"/>
      <protection/>
    </xf>
    <xf numFmtId="0" fontId="5" fillId="31" borderId="45" xfId="52" applyFont="1" applyFill="1" applyBorder="1" applyAlignment="1">
      <alignment horizontal="left" vertical="center" wrapText="1"/>
      <protection/>
    </xf>
    <xf numFmtId="0" fontId="4" fillId="35" borderId="28" xfId="52" applyFont="1" applyFill="1" applyBorder="1" applyAlignment="1">
      <alignment horizontal="center" vertical="center" wrapText="1"/>
      <protection/>
    </xf>
    <xf numFmtId="0" fontId="4" fillId="35" borderId="45" xfId="52" applyFont="1" applyFill="1" applyBorder="1" applyAlignment="1">
      <alignment horizontal="center" vertical="center" wrapText="1"/>
      <protection/>
    </xf>
    <xf numFmtId="49" fontId="4" fillId="35" borderId="28" xfId="52" applyNumberFormat="1" applyFont="1" applyFill="1" applyBorder="1" applyAlignment="1">
      <alignment horizontal="center" vertical="center" wrapText="1"/>
      <protection/>
    </xf>
    <xf numFmtId="0" fontId="5" fillId="31" borderId="28" xfId="52" applyFont="1" applyFill="1" applyBorder="1" applyAlignment="1">
      <alignment horizontal="left" vertical="center" wrapText="1"/>
      <protection/>
    </xf>
    <xf numFmtId="0" fontId="5" fillId="35" borderId="0" xfId="52" applyFont="1" applyFill="1" applyBorder="1" applyAlignment="1">
      <alignment horizontal="left" vertical="center" wrapText="1"/>
      <protection/>
    </xf>
    <xf numFmtId="0" fontId="51" fillId="35" borderId="28" xfId="52" applyFont="1" applyFill="1" applyBorder="1" applyAlignment="1">
      <alignment horizontal="center" vertical="center" wrapText="1"/>
      <protection/>
    </xf>
    <xf numFmtId="0" fontId="51" fillId="35" borderId="28" xfId="52" applyFont="1" applyFill="1" applyBorder="1" applyAlignment="1">
      <alignment horizontal="center" vertical="center" wrapText="1"/>
      <protection/>
    </xf>
    <xf numFmtId="0" fontId="53" fillId="31" borderId="28" xfId="52" applyFont="1" applyFill="1" applyBorder="1" applyAlignment="1">
      <alignment horizontal="left" vertical="center" wrapText="1"/>
      <protection/>
    </xf>
    <xf numFmtId="0" fontId="3" fillId="35" borderId="14" xfId="52" applyFont="1" applyFill="1" applyBorder="1" applyAlignment="1">
      <alignment horizontal="center" vertical="center" wrapText="1"/>
      <protection/>
    </xf>
    <xf numFmtId="0" fontId="51" fillId="35" borderId="45" xfId="52" applyFont="1" applyFill="1" applyBorder="1" applyAlignment="1">
      <alignment horizontal="center" vertical="center" wrapText="1"/>
      <protection/>
    </xf>
    <xf numFmtId="0" fontId="53" fillId="31" borderId="34" xfId="52" applyFont="1" applyFill="1" applyBorder="1" applyAlignment="1">
      <alignment horizontal="left" vertical="center" wrapText="1"/>
      <protection/>
    </xf>
    <xf numFmtId="0" fontId="53" fillId="31" borderId="28" xfId="52" applyFont="1" applyFill="1" applyBorder="1" applyAlignment="1">
      <alignment horizontal="center" vertical="center" wrapText="1"/>
      <protection/>
    </xf>
    <xf numFmtId="0" fontId="51" fillId="35" borderId="38" xfId="52" applyFont="1" applyFill="1" applyBorder="1" applyAlignment="1">
      <alignment vertical="center" wrapText="1"/>
      <protection/>
    </xf>
    <xf numFmtId="0" fontId="51" fillId="35" borderId="35" xfId="52" applyFont="1" applyFill="1" applyBorder="1" applyAlignment="1">
      <alignment horizontal="center" vertical="center" wrapText="1"/>
      <protection/>
    </xf>
    <xf numFmtId="0" fontId="52" fillId="34" borderId="13" xfId="52" applyFont="1" applyFill="1" applyBorder="1" applyAlignment="1">
      <alignment horizontal="left" vertical="center" wrapText="1"/>
      <protection/>
    </xf>
    <xf numFmtId="0" fontId="3" fillId="0" borderId="38" xfId="0" applyFont="1" applyBorder="1" applyAlignment="1">
      <alignment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52" fillId="34" borderId="33" xfId="52" applyFont="1" applyFill="1" applyBorder="1" applyAlignment="1">
      <alignment horizontal="center" vertical="center" wrapText="1"/>
      <protection/>
    </xf>
    <xf numFmtId="49" fontId="51" fillId="35" borderId="28" xfId="52" applyNumberFormat="1" applyFont="1" applyFill="1" applyBorder="1" applyAlignment="1">
      <alignment horizontal="center" vertical="center" wrapText="1"/>
      <protection/>
    </xf>
    <xf numFmtId="0" fontId="53" fillId="31" borderId="45" xfId="52" applyFont="1" applyFill="1" applyBorder="1" applyAlignment="1">
      <alignment horizontal="left" vertical="center" wrapText="1"/>
      <protection/>
    </xf>
    <xf numFmtId="49" fontId="53" fillId="31" borderId="28" xfId="52" applyNumberFormat="1" applyFont="1" applyFill="1" applyBorder="1" applyAlignment="1">
      <alignment horizontal="center" vertical="center" wrapText="1"/>
      <protection/>
    </xf>
    <xf numFmtId="49" fontId="51" fillId="35" borderId="28" xfId="52" applyNumberFormat="1" applyFont="1" applyFill="1" applyBorder="1" applyAlignment="1">
      <alignment horizontal="center" vertical="center" wrapText="1"/>
      <protection/>
    </xf>
    <xf numFmtId="0" fontId="4" fillId="0" borderId="30" xfId="52" applyFont="1" applyFill="1" applyBorder="1" applyAlignment="1">
      <alignment horizontal="left" vertical="center" wrapText="1"/>
      <protection/>
    </xf>
    <xf numFmtId="49" fontId="53" fillId="31" borderId="45" xfId="52" applyNumberFormat="1" applyFont="1" applyFill="1" applyBorder="1" applyAlignment="1">
      <alignment horizontal="center" vertical="center" wrapText="1"/>
      <protection/>
    </xf>
    <xf numFmtId="0" fontId="52" fillId="35" borderId="25" xfId="52" applyFont="1" applyFill="1" applyBorder="1" applyAlignment="1">
      <alignment horizontal="center" vertical="center" wrapText="1"/>
      <protection/>
    </xf>
    <xf numFmtId="0" fontId="5" fillId="31" borderId="23" xfId="0" applyFont="1" applyFill="1" applyBorder="1" applyAlignment="1" quotePrefix="1">
      <alignment horizontal="left" vertical="center" wrapText="1"/>
    </xf>
    <xf numFmtId="0" fontId="53" fillId="35" borderId="49" xfId="52" applyFont="1" applyFill="1" applyBorder="1" applyAlignment="1">
      <alignment horizontal="center" vertical="center" wrapText="1"/>
      <protection/>
    </xf>
    <xf numFmtId="0" fontId="53" fillId="35" borderId="38" xfId="52" applyFont="1" applyFill="1" applyBorder="1" applyAlignment="1">
      <alignment horizontal="center" vertical="center" wrapText="1"/>
      <protection/>
    </xf>
    <xf numFmtId="0" fontId="53" fillId="35" borderId="30" xfId="52" applyFont="1" applyFill="1" applyBorder="1" applyAlignment="1">
      <alignment horizontal="left" vertical="center" wrapText="1"/>
      <protection/>
    </xf>
    <xf numFmtId="0" fontId="51" fillId="35" borderId="38" xfId="52" applyFont="1" applyFill="1" applyBorder="1" applyAlignment="1">
      <alignment horizontal="left" vertical="center" wrapText="1"/>
      <protection/>
    </xf>
    <xf numFmtId="0" fontId="52" fillId="34" borderId="16" xfId="52" applyFont="1" applyFill="1" applyBorder="1" applyAlignment="1">
      <alignment vertical="center" wrapText="1"/>
      <protection/>
    </xf>
    <xf numFmtId="0" fontId="0" fillId="34" borderId="46" xfId="0" applyFont="1" applyFill="1" applyBorder="1" applyAlignment="1">
      <alignment vertical="center"/>
    </xf>
    <xf numFmtId="0" fontId="52" fillId="34" borderId="13" xfId="52" applyFont="1" applyFill="1" applyBorder="1" applyAlignment="1">
      <alignment horizontal="center" vertical="center" wrapText="1"/>
      <protection/>
    </xf>
    <xf numFmtId="0" fontId="53" fillId="35" borderId="31" xfId="52" applyFont="1" applyFill="1" applyBorder="1" applyAlignment="1">
      <alignment horizontal="left" vertical="center" wrapText="1"/>
      <protection/>
    </xf>
    <xf numFmtId="0" fontId="6" fillId="35" borderId="15" xfId="52" applyFont="1" applyFill="1" applyBorder="1" applyAlignment="1">
      <alignment vertical="center" wrapText="1"/>
      <protection/>
    </xf>
    <xf numFmtId="0" fontId="0" fillId="31" borderId="37" xfId="0" applyFont="1" applyFill="1" applyBorder="1" applyAlignment="1">
      <alignment vertical="center"/>
    </xf>
    <xf numFmtId="0" fontId="0" fillId="31" borderId="12" xfId="0" applyFont="1" applyFill="1" applyBorder="1" applyAlignment="1">
      <alignment vertical="center"/>
    </xf>
    <xf numFmtId="0" fontId="0" fillId="31" borderId="36" xfId="0" applyFont="1" applyFill="1" applyBorder="1" applyAlignment="1">
      <alignment vertical="center"/>
    </xf>
    <xf numFmtId="0" fontId="52" fillId="34" borderId="16" xfId="52" applyFont="1" applyFill="1" applyBorder="1" applyAlignment="1">
      <alignment horizontal="left" vertical="center" wrapText="1"/>
      <protection/>
    </xf>
    <xf numFmtId="0" fontId="52" fillId="35" borderId="31" xfId="52" applyFont="1" applyFill="1" applyBorder="1" applyAlignment="1">
      <alignment horizontal="center" vertical="center" wrapText="1"/>
      <protection/>
    </xf>
    <xf numFmtId="0" fontId="0" fillId="33" borderId="18" xfId="0" applyFont="1" applyFill="1" applyBorder="1" applyAlignment="1">
      <alignment vertical="center"/>
    </xf>
    <xf numFmtId="0" fontId="54" fillId="35" borderId="43" xfId="52" applyFont="1" applyFill="1" applyBorder="1" applyAlignment="1">
      <alignment horizontal="center"/>
      <protection/>
    </xf>
    <xf numFmtId="0" fontId="53" fillId="35" borderId="43" xfId="52" applyFont="1" applyFill="1" applyBorder="1" applyAlignment="1">
      <alignment horizontal="left" vertical="center" wrapText="1"/>
      <protection/>
    </xf>
    <xf numFmtId="49" fontId="51" fillId="35" borderId="45" xfId="5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vertical="center"/>
    </xf>
    <xf numFmtId="0" fontId="51" fillId="0" borderId="24" xfId="52" applyFont="1" applyFill="1" applyBorder="1" applyAlignment="1">
      <alignment vertical="center" wrapText="1"/>
      <protection/>
    </xf>
    <xf numFmtId="0" fontId="51" fillId="0" borderId="28" xfId="52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vertical="center"/>
    </xf>
    <xf numFmtId="0" fontId="55" fillId="0" borderId="12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51" fillId="35" borderId="44" xfId="52" applyFont="1" applyFill="1" applyBorder="1" applyAlignment="1">
      <alignment horizontal="left" vertical="center" wrapText="1"/>
      <protection/>
    </xf>
    <xf numFmtId="0" fontId="51" fillId="35" borderId="45" xfId="52" applyFont="1" applyFill="1" applyBorder="1" applyAlignment="1">
      <alignment horizontal="center" vertical="center" wrapText="1"/>
      <protection/>
    </xf>
    <xf numFmtId="0" fontId="8" fillId="0" borderId="49" xfId="0" applyFont="1" applyFill="1" applyBorder="1" applyAlignment="1">
      <alignment horizontal="center" vertical="center" wrapText="1"/>
    </xf>
    <xf numFmtId="0" fontId="51" fillId="35" borderId="0" xfId="52" applyFont="1" applyFill="1" applyBorder="1" applyAlignment="1">
      <alignment horizontal="left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52" fillId="35" borderId="37" xfId="52" applyFont="1" applyFill="1" applyBorder="1" applyAlignment="1">
      <alignment horizontal="center" vertical="center" wrapText="1"/>
      <protection/>
    </xf>
    <xf numFmtId="0" fontId="52" fillId="35" borderId="50" xfId="52" applyFont="1" applyFill="1" applyBorder="1" applyAlignment="1">
      <alignment horizontal="center" vertical="center" wrapText="1"/>
      <protection/>
    </xf>
    <xf numFmtId="0" fontId="53" fillId="35" borderId="31" xfId="52" applyFont="1" applyFill="1" applyBorder="1" applyAlignment="1">
      <alignment horizontal="center" vertical="center" wrapText="1"/>
      <protection/>
    </xf>
    <xf numFmtId="0" fontId="53" fillId="31" borderId="45" xfId="52" applyFont="1" applyFill="1" applyBorder="1" applyAlignment="1">
      <alignment horizontal="center" vertical="center" wrapText="1"/>
      <protection/>
    </xf>
    <xf numFmtId="0" fontId="53" fillId="0" borderId="0" xfId="52" applyFont="1" applyFill="1" applyBorder="1" applyAlignment="1">
      <alignment horizontal="left" vertical="center" wrapText="1"/>
      <protection/>
    </xf>
    <xf numFmtId="49" fontId="51" fillId="0" borderId="40" xfId="52" applyNumberFormat="1" applyFont="1" applyFill="1" applyBorder="1" applyAlignment="1">
      <alignment horizontal="center" vertical="center" wrapText="1"/>
      <protection/>
    </xf>
    <xf numFmtId="0" fontId="0" fillId="0" borderId="50" xfId="0" applyFont="1" applyBorder="1" applyAlignment="1">
      <alignment vertical="center"/>
    </xf>
    <xf numFmtId="0" fontId="52" fillId="34" borderId="13" xfId="52" applyFont="1" applyFill="1" applyBorder="1" applyAlignment="1">
      <alignment horizontal="center" vertical="center" wrapText="1"/>
      <protection/>
    </xf>
    <xf numFmtId="49" fontId="51" fillId="31" borderId="28" xfId="52" applyNumberFormat="1" applyFont="1" applyFill="1" applyBorder="1" applyAlignment="1">
      <alignment horizontal="center" vertical="center" wrapText="1"/>
      <protection/>
    </xf>
    <xf numFmtId="0" fontId="53" fillId="31" borderId="34" xfId="52" applyFont="1" applyFill="1" applyBorder="1" applyAlignment="1">
      <alignment horizontal="center" vertical="center" wrapText="1"/>
      <protection/>
    </xf>
    <xf numFmtId="3" fontId="0" fillId="0" borderId="0" xfId="0" applyNumberFormat="1" applyFont="1" applyAlignment="1">
      <alignment horizontal="right" vertical="center"/>
    </xf>
    <xf numFmtId="3" fontId="8" fillId="34" borderId="22" xfId="0" applyNumberFormat="1" applyFont="1" applyFill="1" applyBorder="1" applyAlignment="1">
      <alignment vertical="center" wrapText="1"/>
    </xf>
    <xf numFmtId="3" fontId="5" fillId="31" borderId="32" xfId="0" applyNumberFormat="1" applyFont="1" applyFill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51" fillId="35" borderId="51" xfId="52" applyFont="1" applyFill="1" applyBorder="1" applyAlignment="1">
      <alignment vertical="center" wrapText="1"/>
      <protection/>
    </xf>
    <xf numFmtId="49" fontId="3" fillId="35" borderId="28" xfId="52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49" fontId="51" fillId="35" borderId="45" xfId="52" applyNumberFormat="1" applyFont="1" applyFill="1" applyBorder="1" applyAlignment="1">
      <alignment horizontal="center" vertical="center" wrapText="1"/>
      <protection/>
    </xf>
    <xf numFmtId="0" fontId="3" fillId="0" borderId="27" xfId="0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9" fontId="3" fillId="35" borderId="30" xfId="52" applyNumberFormat="1" applyFont="1" applyFill="1" applyBorder="1" applyAlignment="1">
      <alignment vertical="center" wrapText="1"/>
      <protection/>
    </xf>
    <xf numFmtId="3" fontId="8" fillId="34" borderId="52" xfId="0" applyNumberFormat="1" applyFont="1" applyFill="1" applyBorder="1" applyAlignment="1">
      <alignment vertical="center" wrapText="1"/>
    </xf>
    <xf numFmtId="3" fontId="5" fillId="31" borderId="23" xfId="0" applyNumberFormat="1" applyFont="1" applyFill="1" applyBorder="1" applyAlignment="1">
      <alignment vertical="center" wrapText="1"/>
    </xf>
    <xf numFmtId="3" fontId="3" fillId="0" borderId="34" xfId="0" applyNumberFormat="1" applyFont="1" applyFill="1" applyBorder="1" applyAlignment="1">
      <alignment vertical="center" wrapText="1"/>
    </xf>
    <xf numFmtId="3" fontId="5" fillId="31" borderId="17" xfId="0" applyNumberFormat="1" applyFont="1" applyFill="1" applyBorder="1" applyAlignment="1">
      <alignment vertical="center" wrapText="1"/>
    </xf>
    <xf numFmtId="3" fontId="3" fillId="0" borderId="40" xfId="0" applyNumberFormat="1" applyFont="1" applyBorder="1" applyAlignment="1">
      <alignment vertical="center" wrapText="1"/>
    </xf>
    <xf numFmtId="3" fontId="5" fillId="31" borderId="47" xfId="0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8" fillId="34" borderId="22" xfId="0" applyNumberFormat="1" applyFont="1" applyFill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3" fontId="5" fillId="31" borderId="34" xfId="0" applyNumberFormat="1" applyFont="1" applyFill="1" applyBorder="1" applyAlignment="1">
      <alignment vertical="center" wrapText="1"/>
    </xf>
    <xf numFmtId="3" fontId="8" fillId="34" borderId="16" xfId="0" applyNumberFormat="1" applyFont="1" applyFill="1" applyBorder="1" applyAlignment="1">
      <alignment vertical="center" wrapText="1"/>
    </xf>
    <xf numFmtId="3" fontId="3" fillId="0" borderId="40" xfId="0" applyNumberFormat="1" applyFont="1" applyBorder="1" applyAlignment="1">
      <alignment vertical="center" wrapText="1"/>
    </xf>
    <xf numFmtId="3" fontId="3" fillId="0" borderId="28" xfId="0" applyNumberFormat="1" applyFont="1" applyBorder="1" applyAlignment="1">
      <alignment vertical="center" wrapText="1"/>
    </xf>
    <xf numFmtId="3" fontId="8" fillId="34" borderId="53" xfId="0" applyNumberFormat="1" applyFont="1" applyFill="1" applyBorder="1" applyAlignment="1">
      <alignment vertical="center" wrapText="1"/>
    </xf>
    <xf numFmtId="3" fontId="5" fillId="31" borderId="39" xfId="0" applyNumberFormat="1" applyFont="1" applyFill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3" fontId="5" fillId="31" borderId="40" xfId="0" applyNumberFormat="1" applyFont="1" applyFill="1" applyBorder="1" applyAlignment="1">
      <alignment vertical="center" wrapText="1"/>
    </xf>
    <xf numFmtId="3" fontId="8" fillId="34" borderId="16" xfId="0" applyNumberFormat="1" applyFont="1" applyFill="1" applyBorder="1" applyAlignment="1">
      <alignment vertical="center" wrapText="1"/>
    </xf>
    <xf numFmtId="3" fontId="3" fillId="0" borderId="34" xfId="0" applyNumberFormat="1" applyFont="1" applyFill="1" applyBorder="1" applyAlignment="1">
      <alignment vertical="center" wrapText="1"/>
    </xf>
    <xf numFmtId="3" fontId="3" fillId="36" borderId="34" xfId="0" applyNumberFormat="1" applyFont="1" applyFill="1" applyBorder="1" applyAlignment="1">
      <alignment vertical="center" wrapText="1"/>
    </xf>
    <xf numFmtId="3" fontId="5" fillId="31" borderId="53" xfId="0" applyNumberFormat="1" applyFont="1" applyFill="1" applyBorder="1" applyAlignment="1">
      <alignment vertical="center" wrapText="1"/>
    </xf>
    <xf numFmtId="3" fontId="11" fillId="34" borderId="16" xfId="0" applyNumberFormat="1" applyFont="1" applyFill="1" applyBorder="1" applyAlignment="1">
      <alignment vertical="center" wrapText="1"/>
    </xf>
    <xf numFmtId="3" fontId="7" fillId="31" borderId="34" xfId="0" applyNumberFormat="1" applyFont="1" applyFill="1" applyBorder="1" applyAlignment="1">
      <alignment vertical="center" wrapText="1"/>
    </xf>
    <xf numFmtId="3" fontId="4" fillId="36" borderId="34" xfId="0" applyNumberFormat="1" applyFont="1" applyFill="1" applyBorder="1" applyAlignment="1">
      <alignment vertical="center" wrapText="1"/>
    </xf>
    <xf numFmtId="3" fontId="4" fillId="36" borderId="40" xfId="0" applyNumberFormat="1" applyFont="1" applyFill="1" applyBorder="1" applyAlignment="1">
      <alignment vertical="center" wrapText="1"/>
    </xf>
    <xf numFmtId="3" fontId="3" fillId="36" borderId="40" xfId="0" applyNumberFormat="1" applyFont="1" applyFill="1" applyBorder="1" applyAlignment="1">
      <alignment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5" fillId="31" borderId="28" xfId="0" applyNumberFormat="1" applyFont="1" applyFill="1" applyBorder="1" applyAlignment="1">
      <alignment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vertical="center" wrapText="1"/>
    </xf>
    <xf numFmtId="3" fontId="4" fillId="0" borderId="40" xfId="0" applyNumberFormat="1" applyFont="1" applyBorder="1" applyAlignment="1">
      <alignment horizontal="right" vertical="center" wrapText="1"/>
    </xf>
    <xf numFmtId="3" fontId="8" fillId="34" borderId="53" xfId="52" applyNumberFormat="1" applyFont="1" applyFill="1" applyBorder="1" applyAlignment="1">
      <alignment vertical="center" wrapText="1"/>
      <protection/>
    </xf>
    <xf numFmtId="3" fontId="5" fillId="31" borderId="34" xfId="52" applyNumberFormat="1" applyFont="1" applyFill="1" applyBorder="1" applyAlignment="1">
      <alignment vertical="center" wrapText="1"/>
      <protection/>
    </xf>
    <xf numFmtId="3" fontId="8" fillId="34" borderId="16" xfId="52" applyNumberFormat="1" applyFont="1" applyFill="1" applyBorder="1" applyAlignment="1">
      <alignment vertical="center" wrapText="1"/>
      <protection/>
    </xf>
    <xf numFmtId="3" fontId="5" fillId="31" borderId="34" xfId="52" applyNumberFormat="1" applyFont="1" applyFill="1" applyBorder="1" applyAlignment="1">
      <alignment vertical="center" wrapText="1"/>
      <protection/>
    </xf>
    <xf numFmtId="3" fontId="5" fillId="31" borderId="45" xfId="52" applyNumberFormat="1" applyFont="1" applyFill="1" applyBorder="1" applyAlignment="1">
      <alignment vertical="center" wrapText="1"/>
      <protection/>
    </xf>
    <xf numFmtId="3" fontId="5" fillId="31" borderId="45" xfId="52" applyNumberFormat="1" applyFont="1" applyFill="1" applyBorder="1" applyAlignment="1">
      <alignment vertical="center" wrapText="1"/>
      <protection/>
    </xf>
    <xf numFmtId="3" fontId="3" fillId="36" borderId="34" xfId="0" applyNumberFormat="1" applyFont="1" applyFill="1" applyBorder="1" applyAlignment="1">
      <alignment vertical="center" wrapText="1"/>
    </xf>
    <xf numFmtId="3" fontId="0" fillId="0" borderId="28" xfId="0" applyNumberFormat="1" applyFont="1" applyBorder="1" applyAlignment="1">
      <alignment vertical="center"/>
    </xf>
    <xf numFmtId="3" fontId="3" fillId="0" borderId="23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28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 wrapText="1"/>
    </xf>
    <xf numFmtId="3" fontId="3" fillId="36" borderId="28" xfId="0" applyNumberFormat="1" applyFont="1" applyFill="1" applyBorder="1" applyAlignment="1">
      <alignment vertical="center" wrapText="1"/>
    </xf>
    <xf numFmtId="3" fontId="3" fillId="36" borderId="40" xfId="0" applyNumberFormat="1" applyFont="1" applyFill="1" applyBorder="1" applyAlignment="1">
      <alignment vertical="center" wrapText="1"/>
    </xf>
    <xf numFmtId="3" fontId="3" fillId="0" borderId="45" xfId="0" applyNumberFormat="1" applyFont="1" applyBorder="1" applyAlignment="1">
      <alignment vertical="center" wrapText="1"/>
    </xf>
    <xf numFmtId="3" fontId="7" fillId="31" borderId="40" xfId="0" applyNumberFormat="1" applyFont="1" applyFill="1" applyBorder="1" applyAlignment="1">
      <alignment vertical="center" wrapText="1"/>
    </xf>
    <xf numFmtId="3" fontId="3" fillId="35" borderId="28" xfId="52" applyNumberFormat="1" applyFont="1" applyFill="1" applyBorder="1" applyAlignment="1">
      <alignment vertical="center" wrapText="1"/>
      <protection/>
    </xf>
    <xf numFmtId="3" fontId="5" fillId="31" borderId="28" xfId="52" applyNumberFormat="1" applyFont="1" applyFill="1" applyBorder="1" applyAlignment="1">
      <alignment vertical="center" wrapText="1"/>
      <protection/>
    </xf>
    <xf numFmtId="3" fontId="3" fillId="35" borderId="45" xfId="52" applyNumberFormat="1" applyFont="1" applyFill="1" applyBorder="1" applyAlignment="1">
      <alignment vertical="center" wrapText="1"/>
      <protection/>
    </xf>
    <xf numFmtId="3" fontId="3" fillId="35" borderId="34" xfId="52" applyNumberFormat="1" applyFont="1" applyFill="1" applyBorder="1" applyAlignment="1">
      <alignment vertical="center" wrapText="1"/>
      <protection/>
    </xf>
    <xf numFmtId="3" fontId="3" fillId="35" borderId="28" xfId="52" applyNumberFormat="1" applyFont="1" applyFill="1" applyBorder="1" applyAlignment="1">
      <alignment vertical="center" wrapText="1"/>
      <protection/>
    </xf>
    <xf numFmtId="3" fontId="5" fillId="31" borderId="28" xfId="52" applyNumberFormat="1" applyFont="1" applyFill="1" applyBorder="1" applyAlignment="1">
      <alignment vertical="center" wrapText="1"/>
      <protection/>
    </xf>
    <xf numFmtId="3" fontId="3" fillId="35" borderId="45" xfId="52" applyNumberFormat="1" applyFont="1" applyFill="1" applyBorder="1" applyAlignment="1">
      <alignment vertical="center" wrapText="1"/>
      <protection/>
    </xf>
    <xf numFmtId="3" fontId="3" fillId="35" borderId="40" xfId="52" applyNumberFormat="1" applyFont="1" applyFill="1" applyBorder="1" applyAlignment="1">
      <alignment vertical="center" wrapText="1"/>
      <protection/>
    </xf>
    <xf numFmtId="3" fontId="3" fillId="0" borderId="28" xfId="52" applyNumberFormat="1" applyFont="1" applyFill="1" applyBorder="1" applyAlignment="1">
      <alignment vertical="center" wrapText="1"/>
      <protection/>
    </xf>
    <xf numFmtId="3" fontId="3" fillId="35" borderId="45" xfId="52" applyNumberFormat="1" applyFont="1" applyFill="1" applyBorder="1" applyAlignment="1">
      <alignment horizontal="right" vertical="center" wrapText="1"/>
      <protection/>
    </xf>
    <xf numFmtId="3" fontId="3" fillId="0" borderId="40" xfId="52" applyNumberFormat="1" applyFont="1" applyFill="1" applyBorder="1" applyAlignment="1">
      <alignment vertical="center" wrapText="1"/>
      <protection/>
    </xf>
    <xf numFmtId="3" fontId="6" fillId="0" borderId="29" xfId="0" applyNumberFormat="1" applyFont="1" applyFill="1" applyBorder="1" applyAlignment="1">
      <alignment vertical="center" wrapText="1"/>
    </xf>
    <xf numFmtId="3" fontId="6" fillId="0" borderId="25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vertical="center" wrapText="1"/>
    </xf>
    <xf numFmtId="3" fontId="6" fillId="31" borderId="20" xfId="0" applyNumberFormat="1" applyFont="1" applyFill="1" applyBorder="1" applyAlignment="1">
      <alignment vertical="center" wrapText="1"/>
    </xf>
    <xf numFmtId="3" fontId="6" fillId="31" borderId="29" xfId="0" applyNumberFormat="1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 wrapText="1"/>
    </xf>
    <xf numFmtId="3" fontId="3" fillId="0" borderId="29" xfId="0" applyNumberFormat="1" applyFont="1" applyFill="1" applyBorder="1" applyAlignment="1">
      <alignment vertical="center" wrapText="1"/>
    </xf>
    <xf numFmtId="0" fontId="5" fillId="0" borderId="54" xfId="0" applyFont="1" applyFill="1" applyBorder="1" applyAlignment="1">
      <alignment horizontal="left" vertical="center" wrapText="1"/>
    </xf>
    <xf numFmtId="3" fontId="5" fillId="0" borderId="28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 quotePrefix="1">
      <alignment horizontal="center" vertical="center" wrapText="1"/>
    </xf>
    <xf numFmtId="9" fontId="3" fillId="0" borderId="31" xfId="0" applyNumberFormat="1" applyFont="1" applyFill="1" applyBorder="1" applyAlignment="1">
      <alignment vertical="center" wrapText="1"/>
    </xf>
    <xf numFmtId="9" fontId="3" fillId="0" borderId="49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3" fontId="5" fillId="31" borderId="18" xfId="0" applyNumberFormat="1" applyFont="1" applyFill="1" applyBorder="1" applyAlignment="1">
      <alignment vertical="center" wrapText="1"/>
    </xf>
    <xf numFmtId="9" fontId="5" fillId="31" borderId="55" xfId="0" applyNumberFormat="1" applyFont="1" applyFill="1" applyBorder="1" applyAlignment="1">
      <alignment vertical="center" wrapText="1"/>
    </xf>
    <xf numFmtId="9" fontId="8" fillId="34" borderId="33" xfId="0" applyNumberFormat="1" applyFont="1" applyFill="1" applyBorder="1" applyAlignment="1">
      <alignment vertical="center" wrapText="1"/>
    </xf>
    <xf numFmtId="3" fontId="3" fillId="31" borderId="29" xfId="0" applyNumberFormat="1" applyFont="1" applyFill="1" applyBorder="1" applyAlignment="1">
      <alignment vertical="center" wrapText="1"/>
    </xf>
    <xf numFmtId="3" fontId="3" fillId="0" borderId="35" xfId="0" applyNumberFormat="1" applyFont="1" applyFill="1" applyBorder="1" applyAlignment="1">
      <alignment vertical="center" wrapText="1"/>
    </xf>
    <xf numFmtId="9" fontId="3" fillId="0" borderId="43" xfId="0" applyNumberFormat="1" applyFont="1" applyFill="1" applyBorder="1" applyAlignment="1">
      <alignment vertical="center" wrapText="1"/>
    </xf>
    <xf numFmtId="0" fontId="0" fillId="37" borderId="17" xfId="0" applyFont="1" applyFill="1" applyBorder="1" applyAlignment="1">
      <alignment vertical="center"/>
    </xf>
    <xf numFmtId="9" fontId="3" fillId="0" borderId="25" xfId="0" applyNumberFormat="1" applyFont="1" applyFill="1" applyBorder="1" applyAlignment="1">
      <alignment vertical="center" wrapText="1"/>
    </xf>
    <xf numFmtId="9" fontId="3" fillId="0" borderId="35" xfId="0" applyNumberFormat="1" applyFont="1" applyFill="1" applyBorder="1" applyAlignment="1">
      <alignment vertical="center" wrapText="1"/>
    </xf>
    <xf numFmtId="9" fontId="3" fillId="34" borderId="13" xfId="0" applyNumberFormat="1" applyFont="1" applyFill="1" applyBorder="1" applyAlignment="1">
      <alignment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10" fontId="6" fillId="38" borderId="33" xfId="0" applyNumberFormat="1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 wrapText="1"/>
    </xf>
    <xf numFmtId="0" fontId="6" fillId="39" borderId="13" xfId="0" applyFont="1" applyFill="1" applyBorder="1" applyAlignment="1" quotePrefix="1">
      <alignment horizontal="center" vertical="center" wrapText="1"/>
    </xf>
    <xf numFmtId="0" fontId="6" fillId="39" borderId="16" xfId="0" applyFont="1" applyFill="1" applyBorder="1" applyAlignment="1">
      <alignment vertical="center" wrapText="1"/>
    </xf>
    <xf numFmtId="0" fontId="6" fillId="39" borderId="13" xfId="0" applyFont="1" applyFill="1" applyBorder="1" applyAlignment="1">
      <alignment vertical="center" wrapText="1"/>
    </xf>
    <xf numFmtId="3" fontId="6" fillId="39" borderId="22" xfId="0" applyNumberFormat="1" applyFont="1" applyFill="1" applyBorder="1" applyAlignment="1">
      <alignment vertical="center" wrapText="1"/>
    </xf>
    <xf numFmtId="3" fontId="6" fillId="39" borderId="13" xfId="0" applyNumberFormat="1" applyFont="1" applyFill="1" applyBorder="1" applyAlignment="1">
      <alignment vertical="center" wrapText="1"/>
    </xf>
    <xf numFmtId="9" fontId="6" fillId="39" borderId="33" xfId="0" applyNumberFormat="1" applyFont="1" applyFill="1" applyBorder="1" applyAlignment="1">
      <alignment vertical="center" wrapText="1"/>
    </xf>
    <xf numFmtId="49" fontId="6" fillId="39" borderId="16" xfId="0" applyNumberFormat="1" applyFont="1" applyFill="1" applyBorder="1" applyAlignment="1">
      <alignment horizontal="center" vertical="center" wrapText="1"/>
    </xf>
    <xf numFmtId="49" fontId="6" fillId="39" borderId="13" xfId="0" applyNumberFormat="1" applyFont="1" applyFill="1" applyBorder="1" applyAlignment="1">
      <alignment horizontal="center" vertical="center" wrapText="1"/>
    </xf>
    <xf numFmtId="49" fontId="6" fillId="39" borderId="22" xfId="0" applyNumberFormat="1" applyFont="1" applyFill="1" applyBorder="1" applyAlignment="1">
      <alignment horizontal="left" vertical="center" wrapText="1"/>
    </xf>
    <xf numFmtId="49" fontId="6" fillId="39" borderId="13" xfId="0" applyNumberFormat="1" applyFont="1" applyFill="1" applyBorder="1" applyAlignment="1">
      <alignment horizontal="left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vertical="center" wrapText="1"/>
    </xf>
    <xf numFmtId="0" fontId="6" fillId="39" borderId="13" xfId="0" applyFont="1" applyFill="1" applyBorder="1" applyAlignment="1">
      <alignment vertical="center" wrapText="1"/>
    </xf>
    <xf numFmtId="3" fontId="6" fillId="39" borderId="22" xfId="0" applyNumberFormat="1" applyFont="1" applyFill="1" applyBorder="1" applyAlignment="1">
      <alignment vertical="center" wrapText="1"/>
    </xf>
    <xf numFmtId="0" fontId="6" fillId="39" borderId="29" xfId="0" applyFont="1" applyFill="1" applyBorder="1" applyAlignment="1">
      <alignment horizontal="left" vertical="center" wrapText="1"/>
    </xf>
    <xf numFmtId="3" fontId="6" fillId="39" borderId="53" xfId="0" applyNumberFormat="1" applyFont="1" applyFill="1" applyBorder="1" applyAlignment="1">
      <alignment vertical="center" wrapText="1"/>
    </xf>
    <xf numFmtId="3" fontId="6" fillId="39" borderId="16" xfId="0" applyNumberFormat="1" applyFont="1" applyFill="1" applyBorder="1" applyAlignment="1">
      <alignment vertical="center" wrapText="1"/>
    </xf>
    <xf numFmtId="3" fontId="6" fillId="39" borderId="16" xfId="0" applyNumberFormat="1" applyFont="1" applyFill="1" applyBorder="1" applyAlignment="1">
      <alignment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left" vertical="center" wrapText="1"/>
    </xf>
    <xf numFmtId="0" fontId="6" fillId="39" borderId="16" xfId="0" applyFont="1" applyFill="1" applyBorder="1" applyAlignment="1">
      <alignment vertical="center" wrapText="1"/>
    </xf>
    <xf numFmtId="0" fontId="6" fillId="39" borderId="13" xfId="52" applyFont="1" applyFill="1" applyBorder="1" applyAlignment="1">
      <alignment horizontal="center" vertical="center" wrapText="1"/>
      <protection/>
    </xf>
    <xf numFmtId="0" fontId="12" fillId="39" borderId="13" xfId="52" applyFont="1" applyFill="1" applyBorder="1" applyAlignment="1">
      <alignment vertical="center" wrapText="1"/>
      <protection/>
    </xf>
    <xf numFmtId="3" fontId="6" fillId="39" borderId="16" xfId="52" applyNumberFormat="1" applyFont="1" applyFill="1" applyBorder="1" applyAlignment="1">
      <alignment vertical="center" wrapText="1"/>
      <protection/>
    </xf>
    <xf numFmtId="0" fontId="55" fillId="39" borderId="13" xfId="52" applyFont="1" applyFill="1" applyBorder="1" applyAlignment="1">
      <alignment horizontal="center" vertical="center" wrapText="1"/>
      <protection/>
    </xf>
    <xf numFmtId="0" fontId="55" fillId="39" borderId="13" xfId="52" applyFont="1" applyFill="1" applyBorder="1" applyAlignment="1">
      <alignment vertical="center" wrapText="1"/>
      <protection/>
    </xf>
    <xf numFmtId="0" fontId="55" fillId="39" borderId="18" xfId="52" applyFont="1" applyFill="1" applyBorder="1" applyAlignment="1">
      <alignment horizontal="center" vertical="center" wrapText="1"/>
      <protection/>
    </xf>
    <xf numFmtId="0" fontId="55" fillId="39" borderId="18" xfId="52" applyFont="1" applyFill="1" applyBorder="1" applyAlignment="1">
      <alignment vertical="center" wrapText="1"/>
      <protection/>
    </xf>
    <xf numFmtId="3" fontId="6" fillId="39" borderId="21" xfId="52" applyNumberFormat="1" applyFont="1" applyFill="1" applyBorder="1" applyAlignment="1">
      <alignment vertical="center" wrapText="1"/>
      <protection/>
    </xf>
    <xf numFmtId="0" fontId="6" fillId="39" borderId="13" xfId="52" applyFont="1" applyFill="1" applyBorder="1" applyAlignment="1">
      <alignment horizontal="center" vertical="center" wrapText="1"/>
      <protection/>
    </xf>
    <xf numFmtId="0" fontId="55" fillId="39" borderId="18" xfId="52" applyFont="1" applyFill="1" applyBorder="1" applyAlignment="1">
      <alignment horizontal="center" vertical="center" wrapText="1"/>
      <protection/>
    </xf>
    <xf numFmtId="0" fontId="55" fillId="39" borderId="18" xfId="52" applyFont="1" applyFill="1" applyBorder="1" applyAlignment="1">
      <alignment vertical="center" wrapText="1"/>
      <protection/>
    </xf>
    <xf numFmtId="3" fontId="6" fillId="39" borderId="21" xfId="52" applyNumberFormat="1" applyFont="1" applyFill="1" applyBorder="1" applyAlignment="1">
      <alignment vertical="center" wrapText="1"/>
      <protection/>
    </xf>
    <xf numFmtId="0" fontId="51" fillId="39" borderId="13" xfId="52" applyFont="1" applyFill="1" applyBorder="1" applyAlignment="1">
      <alignment horizontal="center" vertical="center" wrapText="1"/>
      <protection/>
    </xf>
    <xf numFmtId="0" fontId="55" fillId="39" borderId="13" xfId="52" applyFont="1" applyFill="1" applyBorder="1" applyAlignment="1">
      <alignment horizontal="left" vertical="center" wrapText="1"/>
      <protection/>
    </xf>
    <xf numFmtId="0" fontId="15" fillId="40" borderId="16" xfId="52" applyFont="1" applyFill="1" applyBorder="1" applyAlignment="1">
      <alignment horizontal="center" vertical="center" wrapText="1"/>
      <protection/>
    </xf>
    <xf numFmtId="3" fontId="15" fillId="40" borderId="16" xfId="52" applyNumberFormat="1" applyFont="1" applyFill="1" applyBorder="1" applyAlignment="1">
      <alignment vertical="center" wrapText="1"/>
      <protection/>
    </xf>
    <xf numFmtId="9" fontId="15" fillId="40" borderId="13" xfId="0" applyNumberFormat="1" applyFont="1" applyFill="1" applyBorder="1" applyAlignment="1">
      <alignment vertical="center" wrapText="1"/>
    </xf>
    <xf numFmtId="0" fontId="9" fillId="39" borderId="0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9" fillId="39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9" fontId="3" fillId="31" borderId="35" xfId="0" applyNumberFormat="1" applyFont="1" applyFill="1" applyBorder="1" applyAlignment="1">
      <alignment vertical="center" wrapText="1"/>
    </xf>
    <xf numFmtId="9" fontId="3" fillId="31" borderId="14" xfId="0" applyNumberFormat="1" applyFont="1" applyFill="1" applyBorder="1" applyAlignment="1">
      <alignment vertical="center" wrapText="1"/>
    </xf>
    <xf numFmtId="9" fontId="3" fillId="31" borderId="25" xfId="0" applyNumberFormat="1" applyFont="1" applyFill="1" applyBorder="1" applyAlignment="1">
      <alignment vertical="center" wrapText="1"/>
    </xf>
    <xf numFmtId="49" fontId="5" fillId="31" borderId="23" xfId="0" applyNumberFormat="1" applyFont="1" applyFill="1" applyBorder="1" applyAlignment="1" quotePrefix="1">
      <alignment horizontal="left" vertical="center" wrapText="1"/>
    </xf>
    <xf numFmtId="0" fontId="0" fillId="31" borderId="0" xfId="0" applyFill="1" applyAlignment="1">
      <alignment/>
    </xf>
    <xf numFmtId="3" fontId="3" fillId="0" borderId="14" xfId="0" applyNumberFormat="1" applyFont="1" applyFill="1" applyBorder="1" applyAlignment="1">
      <alignment vertical="center" wrapText="1"/>
    </xf>
    <xf numFmtId="3" fontId="8" fillId="34" borderId="18" xfId="0" applyNumberFormat="1" applyFont="1" applyFill="1" applyBorder="1" applyAlignment="1">
      <alignment vertical="center" wrapText="1"/>
    </xf>
    <xf numFmtId="3" fontId="8" fillId="34" borderId="13" xfId="0" applyNumberFormat="1" applyFont="1" applyFill="1" applyBorder="1" applyAlignment="1">
      <alignment vertical="center" wrapText="1"/>
    </xf>
    <xf numFmtId="9" fontId="5" fillId="31" borderId="25" xfId="0" applyNumberFormat="1" applyFont="1" applyFill="1" applyBorder="1" applyAlignment="1">
      <alignment vertical="center" wrapText="1"/>
    </xf>
    <xf numFmtId="9" fontId="5" fillId="31" borderId="14" xfId="0" applyNumberFormat="1" applyFont="1" applyFill="1" applyBorder="1" applyAlignment="1">
      <alignment vertical="center" wrapText="1"/>
    </xf>
    <xf numFmtId="9" fontId="5" fillId="34" borderId="13" xfId="0" applyNumberFormat="1" applyFont="1" applyFill="1" applyBorder="1" applyAlignment="1">
      <alignment vertical="center" wrapText="1"/>
    </xf>
    <xf numFmtId="9" fontId="8" fillId="34" borderId="13" xfId="0" applyNumberFormat="1" applyFont="1" applyFill="1" applyBorder="1" applyAlignment="1">
      <alignment vertical="center" wrapText="1"/>
    </xf>
    <xf numFmtId="9" fontId="6" fillId="39" borderId="13" xfId="0" applyNumberFormat="1" applyFont="1" applyFill="1" applyBorder="1" applyAlignment="1">
      <alignment vertical="center" wrapText="1"/>
    </xf>
    <xf numFmtId="9" fontId="5" fillId="31" borderId="18" xfId="0" applyNumberFormat="1" applyFont="1" applyFill="1" applyBorder="1" applyAlignment="1">
      <alignment vertical="center" wrapText="1"/>
    </xf>
    <xf numFmtId="3" fontId="6" fillId="39" borderId="13" xfId="0" applyNumberFormat="1" applyFont="1" applyFill="1" applyBorder="1" applyAlignment="1">
      <alignment vertical="center" wrapText="1"/>
    </xf>
    <xf numFmtId="3" fontId="7" fillId="31" borderId="25" xfId="0" applyNumberFormat="1" applyFont="1" applyFill="1" applyBorder="1" applyAlignment="1">
      <alignment vertical="center" wrapText="1"/>
    </xf>
    <xf numFmtId="9" fontId="8" fillId="39" borderId="13" xfId="0" applyNumberFormat="1" applyFont="1" applyFill="1" applyBorder="1" applyAlignment="1">
      <alignment vertical="center" wrapText="1"/>
    </xf>
    <xf numFmtId="3" fontId="5" fillId="31" borderId="13" xfId="0" applyNumberFormat="1" applyFont="1" applyFill="1" applyBorder="1" applyAlignment="1">
      <alignment vertical="center" wrapText="1"/>
    </xf>
    <xf numFmtId="0" fontId="8" fillId="39" borderId="46" xfId="0" applyFont="1" applyFill="1" applyBorder="1" applyAlignment="1">
      <alignment horizontal="center" vertical="center" wrapText="1"/>
    </xf>
    <xf numFmtId="3" fontId="3" fillId="31" borderId="20" xfId="0" applyNumberFormat="1" applyFont="1" applyFill="1" applyBorder="1" applyAlignment="1">
      <alignment vertical="center" wrapText="1"/>
    </xf>
    <xf numFmtId="9" fontId="3" fillId="0" borderId="15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35" borderId="18" xfId="52" applyFont="1" applyFill="1" applyBorder="1" applyAlignment="1">
      <alignment horizontal="center" vertical="center" wrapText="1"/>
      <protection/>
    </xf>
    <xf numFmtId="0" fontId="6" fillId="35" borderId="15" xfId="52" applyFont="1" applyFill="1" applyBorder="1" applyAlignment="1">
      <alignment horizontal="center" vertical="center" wrapText="1"/>
      <protection/>
    </xf>
    <xf numFmtId="0" fontId="9" fillId="40" borderId="0" xfId="0" applyFont="1" applyFill="1" applyBorder="1" applyAlignment="1">
      <alignment horizontal="center" vertical="center"/>
    </xf>
    <xf numFmtId="0" fontId="52" fillId="35" borderId="35" xfId="52" applyFont="1" applyFill="1" applyBorder="1" applyAlignment="1">
      <alignment horizontal="center" vertical="center" wrapText="1"/>
      <protection/>
    </xf>
    <xf numFmtId="0" fontId="52" fillId="35" borderId="15" xfId="52" applyFont="1" applyFill="1" applyBorder="1" applyAlignment="1">
      <alignment horizontal="center" vertical="center" wrapText="1"/>
      <protection/>
    </xf>
    <xf numFmtId="0" fontId="52" fillId="35" borderId="14" xfId="52" applyFont="1" applyFill="1" applyBorder="1" applyAlignment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31" borderId="23" xfId="0" applyFont="1" applyFill="1" applyBorder="1" applyAlignment="1">
      <alignment horizontal="left" vertical="center" wrapText="1"/>
    </xf>
    <xf numFmtId="0" fontId="5" fillId="31" borderId="23" xfId="0" applyFont="1" applyFill="1" applyBorder="1" applyAlignment="1" quotePrefix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35" xfId="0" applyFont="1" applyBorder="1" applyAlignment="1" quotePrefix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53" fillId="35" borderId="36" xfId="52" applyFont="1" applyFill="1" applyBorder="1" applyAlignment="1">
      <alignment horizontal="center" vertical="center" wrapText="1"/>
      <protection/>
    </xf>
    <xf numFmtId="0" fontId="53" fillId="35" borderId="50" xfId="52" applyFont="1" applyFill="1" applyBorder="1" applyAlignment="1">
      <alignment horizontal="center" vertical="center" wrapText="1"/>
      <protection/>
    </xf>
    <xf numFmtId="0" fontId="53" fillId="35" borderId="38" xfId="52" applyFont="1" applyFill="1" applyBorder="1" applyAlignment="1">
      <alignment horizontal="center" vertical="center" wrapText="1"/>
      <protection/>
    </xf>
    <xf numFmtId="0" fontId="53" fillId="35" borderId="0" xfId="52" applyFont="1" applyFill="1" applyBorder="1" applyAlignment="1">
      <alignment horizontal="center" vertical="center" wrapText="1"/>
      <protection/>
    </xf>
    <xf numFmtId="0" fontId="5" fillId="31" borderId="38" xfId="0" applyFont="1" applyFill="1" applyBorder="1" applyAlignment="1">
      <alignment horizontal="left" vertical="center" wrapText="1"/>
    </xf>
    <xf numFmtId="0" fontId="5" fillId="31" borderId="38" xfId="0" applyFont="1" applyFill="1" applyBorder="1" applyAlignment="1" quotePrefix="1">
      <alignment horizontal="left" vertical="center" wrapText="1"/>
    </xf>
    <xf numFmtId="0" fontId="5" fillId="31" borderId="0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 quotePrefix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35" borderId="29" xfId="52" applyFont="1" applyFill="1" applyBorder="1" applyAlignment="1">
      <alignment horizontal="center" vertical="center" wrapText="1"/>
      <protection/>
    </xf>
    <xf numFmtId="0" fontId="15" fillId="40" borderId="16" xfId="52" applyFont="1" applyFill="1" applyBorder="1" applyAlignment="1">
      <alignment horizontal="center" vertical="center" wrapText="1"/>
      <protection/>
    </xf>
    <xf numFmtId="0" fontId="15" fillId="40" borderId="22" xfId="52" applyFont="1" applyFill="1" applyBorder="1" applyAlignment="1">
      <alignment horizontal="center" vertical="center" wrapText="1"/>
      <protection/>
    </xf>
    <xf numFmtId="0" fontId="53" fillId="31" borderId="30" xfId="52" applyFont="1" applyFill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center" vertical="center"/>
    </xf>
    <xf numFmtId="0" fontId="5" fillId="31" borderId="28" xfId="0" applyFont="1" applyFill="1" applyBorder="1" applyAlignment="1">
      <alignment horizontal="left" vertical="center" wrapText="1"/>
    </xf>
    <xf numFmtId="0" fontId="5" fillId="31" borderId="30" xfId="0" applyFont="1" applyFill="1" applyBorder="1" applyAlignment="1" quotePrefix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/>
    </xf>
    <xf numFmtId="0" fontId="5" fillId="31" borderId="56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49" fontId="51" fillId="35" borderId="38" xfId="52" applyNumberFormat="1" applyFont="1" applyFill="1" applyBorder="1" applyAlignment="1">
      <alignment horizontal="center" vertical="center" wrapText="1"/>
      <protection/>
    </xf>
    <xf numFmtId="49" fontId="51" fillId="35" borderId="23" xfId="52" applyNumberFormat="1" applyFont="1" applyFill="1" applyBorder="1" applyAlignment="1">
      <alignment horizontal="center" vertical="center" wrapText="1"/>
      <protection/>
    </xf>
    <xf numFmtId="0" fontId="51" fillId="35" borderId="43" xfId="52" applyFont="1" applyFill="1" applyBorder="1" applyAlignment="1">
      <alignment horizontal="left" vertical="center" wrapText="1"/>
      <protection/>
    </xf>
    <xf numFmtId="0" fontId="51" fillId="35" borderId="49" xfId="52" applyFont="1" applyFill="1" applyBorder="1" applyAlignment="1">
      <alignment horizontal="left" vertical="center" wrapText="1"/>
      <protection/>
    </xf>
    <xf numFmtId="0" fontId="10" fillId="39" borderId="0" xfId="0" applyFont="1" applyFill="1" applyBorder="1" applyAlignment="1">
      <alignment horizontal="center" vertical="center"/>
    </xf>
    <xf numFmtId="0" fontId="53" fillId="31" borderId="38" xfId="52" applyFont="1" applyFill="1" applyBorder="1" applyAlignment="1">
      <alignment horizontal="left" vertical="center" wrapText="1"/>
      <protection/>
    </xf>
    <xf numFmtId="0" fontId="53" fillId="31" borderId="23" xfId="52" applyFont="1" applyFill="1" applyBorder="1" applyAlignment="1">
      <alignment horizontal="left" vertical="center" wrapText="1"/>
      <protection/>
    </xf>
    <xf numFmtId="0" fontId="53" fillId="35" borderId="35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1" fillId="35" borderId="51" xfId="52" applyFont="1" applyFill="1" applyBorder="1" applyAlignment="1">
      <alignment horizontal="left" vertical="center" wrapText="1"/>
      <protection/>
    </xf>
    <xf numFmtId="0" fontId="51" fillId="35" borderId="41" xfId="52" applyFont="1" applyFill="1" applyBorder="1" applyAlignment="1">
      <alignment horizontal="left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left" vertical="center" wrapText="1"/>
    </xf>
    <xf numFmtId="0" fontId="5" fillId="31" borderId="55" xfId="0" applyFont="1" applyFill="1" applyBorder="1" applyAlignment="1" quotePrefix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1" borderId="39" xfId="0" applyFont="1" applyFill="1" applyBorder="1" applyAlignment="1">
      <alignment horizontal="left" vertical="center" wrapText="1"/>
    </xf>
    <xf numFmtId="0" fontId="5" fillId="31" borderId="32" xfId="0" applyFont="1" applyFill="1" applyBorder="1" applyAlignment="1" quotePrefix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31" borderId="30" xfId="0" applyFont="1" applyFill="1" applyBorder="1" applyAlignment="1">
      <alignment horizontal="left" vertical="center" wrapText="1"/>
    </xf>
    <xf numFmtId="0" fontId="6" fillId="39" borderId="13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31" borderId="47" xfId="0" applyNumberFormat="1" applyFont="1" applyFill="1" applyBorder="1" applyAlignment="1">
      <alignment horizontal="left" vertical="center" wrapText="1"/>
    </xf>
    <xf numFmtId="49" fontId="5" fillId="31" borderId="17" xfId="0" applyNumberFormat="1" applyFont="1" applyFill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1" fillId="35" borderId="38" xfId="52" applyFont="1" applyFill="1" applyBorder="1" applyAlignment="1">
      <alignment horizontal="left" vertical="center" wrapText="1"/>
      <protection/>
    </xf>
    <xf numFmtId="0" fontId="51" fillId="35" borderId="23" xfId="52" applyFont="1" applyFill="1" applyBorder="1" applyAlignment="1">
      <alignment horizontal="left" vertical="center" wrapText="1"/>
      <protection/>
    </xf>
    <xf numFmtId="0" fontId="8" fillId="0" borderId="4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31" borderId="40" xfId="0" applyFont="1" applyFill="1" applyBorder="1" applyAlignment="1">
      <alignment horizontal="left" vertical="center" wrapText="1"/>
    </xf>
    <xf numFmtId="0" fontId="5" fillId="31" borderId="31" xfId="0" applyFont="1" applyFill="1" applyBorder="1" applyAlignment="1" quotePrefix="1">
      <alignment horizontal="left" vertical="center" wrapText="1"/>
    </xf>
    <xf numFmtId="0" fontId="14" fillId="40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14" fillId="40" borderId="13" xfId="0" applyFont="1" applyFill="1" applyBorder="1" applyAlignment="1">
      <alignment horizontal="center" vertical="center" wrapText="1"/>
    </xf>
    <xf numFmtId="0" fontId="5" fillId="31" borderId="32" xfId="0" applyFont="1" applyFill="1" applyBorder="1" applyAlignment="1">
      <alignment horizontal="left" vertical="center" wrapText="1"/>
    </xf>
    <xf numFmtId="49" fontId="5" fillId="31" borderId="21" xfId="0" applyNumberFormat="1" applyFont="1" applyFill="1" applyBorder="1" applyAlignment="1">
      <alignment horizontal="left" vertical="center" wrapText="1"/>
    </xf>
    <xf numFmtId="49" fontId="5" fillId="31" borderId="52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 quotePrefix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31" borderId="47" xfId="0" applyFont="1" applyFill="1" applyBorder="1" applyAlignment="1">
      <alignment horizontal="left" vertical="center" wrapText="1"/>
    </xf>
    <xf numFmtId="0" fontId="5" fillId="31" borderId="17" xfId="0" applyFont="1" applyFill="1" applyBorder="1" applyAlignment="1" quotePrefix="1">
      <alignment horizontal="left" vertical="center" wrapText="1"/>
    </xf>
    <xf numFmtId="10" fontId="14" fillId="40" borderId="33" xfId="0" applyNumberFormat="1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 quotePrefix="1">
      <alignment horizontal="center" vertical="center" wrapText="1"/>
    </xf>
    <xf numFmtId="0" fontId="5" fillId="31" borderId="4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 quotePrefix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3" fillId="0" borderId="35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1" borderId="23" xfId="52" applyFont="1" applyFill="1" applyBorder="1" applyAlignment="1">
      <alignment horizontal="left" vertical="center" wrapText="1"/>
      <protection/>
    </xf>
    <xf numFmtId="0" fontId="8" fillId="0" borderId="31" xfId="0" applyFont="1" applyBorder="1" applyAlignment="1">
      <alignment horizontal="center" vertical="center" wrapText="1"/>
    </xf>
    <xf numFmtId="0" fontId="5" fillId="31" borderId="36" xfId="0" applyFont="1" applyFill="1" applyBorder="1" applyAlignment="1">
      <alignment horizontal="left" vertical="center" wrapText="1"/>
    </xf>
    <xf numFmtId="0" fontId="5" fillId="31" borderId="44" xfId="0" applyFont="1" applyFill="1" applyBorder="1" applyAlignment="1" quotePrefix="1">
      <alignment horizontal="left" vertical="center" wrapText="1"/>
    </xf>
    <xf numFmtId="0" fontId="5" fillId="31" borderId="30" xfId="52" applyFont="1" applyFill="1" applyBorder="1" applyAlignment="1">
      <alignment horizontal="left" vertical="center" wrapText="1"/>
      <protection/>
    </xf>
    <xf numFmtId="0" fontId="3" fillId="35" borderId="18" xfId="52" applyFont="1" applyFill="1" applyBorder="1" applyAlignment="1">
      <alignment horizontal="center" vertical="center" wrapText="1"/>
      <protection/>
    </xf>
    <xf numFmtId="0" fontId="3" fillId="35" borderId="15" xfId="52" applyFont="1" applyFill="1" applyBorder="1" applyAlignment="1">
      <alignment horizontal="center" vertical="center" wrapText="1"/>
      <protection/>
    </xf>
    <xf numFmtId="0" fontId="5" fillId="31" borderId="38" xfId="52" applyFont="1" applyFill="1" applyBorder="1" applyAlignment="1">
      <alignment horizontal="left" vertical="center" wrapText="1"/>
      <protection/>
    </xf>
    <xf numFmtId="0" fontId="3" fillId="0" borderId="3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3" fillId="35" borderId="43" xfId="52" applyFont="1" applyFill="1" applyBorder="1" applyAlignment="1">
      <alignment horizontal="center" vertical="center" wrapText="1"/>
      <protection/>
    </xf>
    <xf numFmtId="0" fontId="53" fillId="35" borderId="49" xfId="52" applyFont="1" applyFill="1" applyBorder="1" applyAlignment="1">
      <alignment horizontal="center" vertical="center" wrapText="1"/>
      <protection/>
    </xf>
    <xf numFmtId="0" fontId="53" fillId="35" borderId="26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1" borderId="0" xfId="52" applyFont="1" applyFill="1" applyBorder="1" applyAlignment="1">
      <alignment horizontal="left" vertical="center" wrapText="1"/>
      <protection/>
    </xf>
    <xf numFmtId="0" fontId="53" fillId="35" borderId="29" xfId="52" applyFont="1" applyFill="1" applyBorder="1" applyAlignment="1">
      <alignment horizontal="center" vertical="center" wrapText="1"/>
      <protection/>
    </xf>
    <xf numFmtId="0" fontId="51" fillId="35" borderId="51" xfId="52" applyFont="1" applyFill="1" applyBorder="1" applyAlignment="1">
      <alignment horizontal="left" vertical="center" wrapText="1"/>
      <protection/>
    </xf>
    <xf numFmtId="0" fontId="51" fillId="35" borderId="41" xfId="52" applyFont="1" applyFill="1" applyBorder="1" applyAlignment="1">
      <alignment horizontal="left" vertical="center" wrapText="1"/>
      <protection/>
    </xf>
    <xf numFmtId="0" fontId="53" fillId="31" borderId="31" xfId="52" applyFont="1" applyFill="1" applyBorder="1" applyAlignment="1">
      <alignment horizontal="left" vertical="center" wrapText="1"/>
      <protection/>
    </xf>
    <xf numFmtId="0" fontId="5" fillId="31" borderId="44" xfId="0" applyFont="1" applyFill="1" applyBorder="1" applyAlignment="1">
      <alignment horizontal="left" vertical="center" wrapText="1"/>
    </xf>
    <xf numFmtId="0" fontId="51" fillId="0" borderId="43" xfId="0" applyFont="1" applyBorder="1" applyAlignment="1">
      <alignment horizontal="left" vertical="center" wrapText="1"/>
    </xf>
    <xf numFmtId="0" fontId="51" fillId="0" borderId="49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53" fillId="35" borderId="23" xfId="52" applyFont="1" applyFill="1" applyBorder="1" applyAlignment="1">
      <alignment horizontal="center" vertical="center" wrapText="1"/>
      <protection/>
    </xf>
    <xf numFmtId="0" fontId="52" fillId="35" borderId="12" xfId="52" applyFont="1" applyFill="1" applyBorder="1" applyAlignment="1">
      <alignment horizontal="center" vertical="center" wrapText="1"/>
      <protection/>
    </xf>
    <xf numFmtId="0" fontId="3" fillId="35" borderId="29" xfId="52" applyFont="1" applyFill="1" applyBorder="1" applyAlignment="1">
      <alignment horizontal="center" vertical="center" wrapText="1"/>
      <protection/>
    </xf>
    <xf numFmtId="0" fontId="53" fillId="35" borderId="31" xfId="52" applyFont="1" applyFill="1" applyBorder="1" applyAlignment="1">
      <alignment horizontal="center" vertical="center" wrapText="1"/>
      <protection/>
    </xf>
    <xf numFmtId="0" fontId="51" fillId="35" borderId="57" xfId="52" applyFont="1" applyFill="1" applyBorder="1" applyAlignment="1">
      <alignment horizontal="left" vertical="center" wrapText="1"/>
      <protection/>
    </xf>
    <xf numFmtId="0" fontId="51" fillId="35" borderId="26" xfId="52" applyFont="1" applyFill="1" applyBorder="1" applyAlignment="1">
      <alignment horizontal="left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53" fillId="31" borderId="32" xfId="52" applyFont="1" applyFill="1" applyBorder="1" applyAlignment="1">
      <alignment horizontal="left" vertical="center" wrapText="1"/>
      <protection/>
    </xf>
    <xf numFmtId="0" fontId="53" fillId="31" borderId="55" xfId="52" applyFont="1" applyFill="1" applyBorder="1" applyAlignment="1">
      <alignment horizontal="left" vertical="center" wrapText="1"/>
      <protection/>
    </xf>
    <xf numFmtId="0" fontId="14" fillId="40" borderId="18" xfId="0" applyFont="1" applyFill="1" applyBorder="1" applyAlignment="1">
      <alignment horizontal="center" vertical="center" wrapText="1"/>
    </xf>
    <xf numFmtId="0" fontId="14" fillId="40" borderId="29" xfId="0" applyFont="1" applyFill="1" applyBorder="1" applyAlignment="1">
      <alignment horizontal="center" vertical="center" wrapText="1"/>
    </xf>
    <xf numFmtId="0" fontId="6" fillId="0" borderId="18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9"/>
  <sheetViews>
    <sheetView tabSelected="1" view="pageBreakPreview" zoomScale="90" zoomScaleSheetLayoutView="90" workbookViewId="0" topLeftCell="A1">
      <selection activeCell="K14" sqref="K14"/>
    </sheetView>
  </sheetViews>
  <sheetFormatPr defaultColWidth="9.00390625" defaultRowHeight="12.75"/>
  <cols>
    <col min="1" max="1" width="6.375" style="11" customWidth="1"/>
    <col min="2" max="2" width="8.875" style="11" customWidth="1"/>
    <col min="3" max="3" width="59.75390625" style="4" customWidth="1"/>
    <col min="4" max="4" width="14.125" style="4" customWidth="1"/>
    <col min="5" max="5" width="16.875" style="4" customWidth="1"/>
    <col min="6" max="6" width="17.00390625" style="4" customWidth="1"/>
    <col min="7" max="7" width="18.00390625" style="15" customWidth="1"/>
    <col min="8" max="8" width="13.125" style="4" hidden="1" customWidth="1"/>
    <col min="9" max="9" width="16.125" style="0" customWidth="1"/>
    <col min="10" max="11" width="11.00390625" style="0" bestFit="1" customWidth="1"/>
  </cols>
  <sheetData>
    <row r="1" spans="1:8" ht="13.5" customHeight="1">
      <c r="A1" s="491" t="s">
        <v>271</v>
      </c>
      <c r="B1" s="491"/>
      <c r="C1" s="491"/>
      <c r="D1" s="491"/>
      <c r="E1" s="491"/>
      <c r="F1" s="491"/>
      <c r="G1" s="491"/>
      <c r="H1" s="491"/>
    </row>
    <row r="2" spans="1:8" ht="42.75" customHeight="1">
      <c r="A2" s="491"/>
      <c r="B2" s="491"/>
      <c r="C2" s="491"/>
      <c r="D2" s="491"/>
      <c r="E2" s="491"/>
      <c r="F2" s="491"/>
      <c r="G2" s="491"/>
      <c r="H2" s="491"/>
    </row>
    <row r="3" spans="1:7" ht="21.75" customHeight="1" thickBot="1">
      <c r="A3" s="12"/>
      <c r="B3" s="10"/>
      <c r="C3" s="3"/>
      <c r="D3" s="3"/>
      <c r="E3" s="3"/>
      <c r="F3" s="3"/>
      <c r="G3" s="14"/>
    </row>
    <row r="4" spans="1:8" ht="31.5" customHeight="1" thickBot="1">
      <c r="A4" s="501" t="s">
        <v>21</v>
      </c>
      <c r="B4" s="501" t="s">
        <v>73</v>
      </c>
      <c r="C4" s="501" t="s">
        <v>22</v>
      </c>
      <c r="D4" s="501" t="s">
        <v>272</v>
      </c>
      <c r="E4" s="494" t="s">
        <v>270</v>
      </c>
      <c r="F4" s="566" t="s">
        <v>254</v>
      </c>
      <c r="G4" s="514" t="s">
        <v>269</v>
      </c>
      <c r="H4" s="73"/>
    </row>
    <row r="5" spans="1:8" ht="102" customHeight="1" thickBot="1">
      <c r="A5" s="501"/>
      <c r="B5" s="501"/>
      <c r="C5" s="501"/>
      <c r="D5" s="501"/>
      <c r="E5" s="494"/>
      <c r="F5" s="567"/>
      <c r="G5" s="514"/>
      <c r="H5" s="72"/>
    </row>
    <row r="6" spans="1:8" ht="13.5" thickBot="1">
      <c r="A6" s="336" t="s">
        <v>23</v>
      </c>
      <c r="B6" s="336" t="s">
        <v>24</v>
      </c>
      <c r="C6" s="336" t="s">
        <v>25</v>
      </c>
      <c r="D6" s="336" t="s">
        <v>26</v>
      </c>
      <c r="E6" s="337" t="s">
        <v>27</v>
      </c>
      <c r="F6" s="336" t="s">
        <v>77</v>
      </c>
      <c r="G6" s="338" t="s">
        <v>170</v>
      </c>
      <c r="H6" s="72"/>
    </row>
    <row r="7" spans="1:8" ht="13.5" thickBot="1">
      <c r="A7" s="340" t="s">
        <v>3</v>
      </c>
      <c r="B7" s="340"/>
      <c r="C7" s="341" t="s">
        <v>4</v>
      </c>
      <c r="D7" s="342"/>
      <c r="E7" s="343">
        <f>SUM(E8,E14,E18,E24,E38,E45,E50,E59)</f>
        <v>81922781</v>
      </c>
      <c r="F7" s="344">
        <f>SUM(F8,F14,F18,F24,F38,F45,F50,F59)</f>
        <v>83882950</v>
      </c>
      <c r="G7" s="345">
        <f aca="true" t="shared" si="0" ref="G7:G12">SUM(F7/E7)</f>
        <v>1.0239270319692884</v>
      </c>
      <c r="H7" s="72"/>
    </row>
    <row r="8" spans="1:8" ht="13.5" thickBot="1">
      <c r="A8" s="520"/>
      <c r="B8" s="23" t="s">
        <v>78</v>
      </c>
      <c r="C8" s="18" t="s">
        <v>79</v>
      </c>
      <c r="D8" s="18"/>
      <c r="E8" s="240">
        <f>SUM(E9,E13)</f>
        <v>13447000</v>
      </c>
      <c r="F8" s="21">
        <f>SUM(F9,F13)</f>
        <v>11700000</v>
      </c>
      <c r="G8" s="328">
        <f t="shared" si="0"/>
        <v>0.8700825462928534</v>
      </c>
      <c r="H8" s="72"/>
    </row>
    <row r="9" spans="1:8" ht="12.75" customHeight="1">
      <c r="A9" s="520"/>
      <c r="B9" s="470" t="s">
        <v>74</v>
      </c>
      <c r="C9" s="502"/>
      <c r="D9" s="29"/>
      <c r="E9" s="241">
        <f>SUM(E10:E12)</f>
        <v>13447000</v>
      </c>
      <c r="F9" s="30">
        <f>SUM(F10:F12)</f>
        <v>11700000</v>
      </c>
      <c r="G9" s="327">
        <f t="shared" si="0"/>
        <v>0.8700825462928534</v>
      </c>
      <c r="H9" s="16"/>
    </row>
    <row r="10" spans="1:8" ht="28.5" customHeight="1">
      <c r="A10" s="520"/>
      <c r="B10" s="508"/>
      <c r="C10" s="507" t="s">
        <v>235</v>
      </c>
      <c r="D10" s="19" t="s">
        <v>171</v>
      </c>
      <c r="E10" s="293">
        <v>260000</v>
      </c>
      <c r="F10" s="22">
        <v>260000</v>
      </c>
      <c r="G10" s="324">
        <f t="shared" si="0"/>
        <v>1</v>
      </c>
      <c r="H10" s="16"/>
    </row>
    <row r="11" spans="1:8" ht="25.5" customHeight="1">
      <c r="A11" s="520"/>
      <c r="B11" s="508"/>
      <c r="C11" s="507"/>
      <c r="D11" s="19" t="s">
        <v>172</v>
      </c>
      <c r="E11" s="293">
        <v>13185000</v>
      </c>
      <c r="F11" s="318">
        <v>11437500</v>
      </c>
      <c r="G11" s="331">
        <f t="shared" si="0"/>
        <v>0.8674630261660978</v>
      </c>
      <c r="H11" s="16"/>
    </row>
    <row r="12" spans="1:8" ht="40.5" customHeight="1">
      <c r="A12" s="520"/>
      <c r="B12" s="508"/>
      <c r="C12" s="507"/>
      <c r="D12" s="20" t="s">
        <v>173</v>
      </c>
      <c r="E12" s="294">
        <v>2000</v>
      </c>
      <c r="F12" s="390">
        <v>2500</v>
      </c>
      <c r="G12" s="323">
        <f t="shared" si="0"/>
        <v>1.25</v>
      </c>
      <c r="H12" s="16"/>
    </row>
    <row r="13" spans="1:8" ht="12.75" customHeight="1" thickBot="1">
      <c r="A13" s="520"/>
      <c r="B13" s="512" t="s">
        <v>76</v>
      </c>
      <c r="C13" s="515"/>
      <c r="D13" s="31"/>
      <c r="E13" s="255">
        <v>0</v>
      </c>
      <c r="F13" s="316">
        <v>0</v>
      </c>
      <c r="G13" s="385"/>
      <c r="H13" s="16"/>
    </row>
    <row r="14" spans="1:8" ht="13.5" thickBot="1">
      <c r="A14" s="520"/>
      <c r="B14" s="34" t="s">
        <v>15</v>
      </c>
      <c r="C14" s="35" t="s">
        <v>28</v>
      </c>
      <c r="D14" s="26"/>
      <c r="E14" s="252">
        <f>SUM(E15,E17)</f>
        <v>20000</v>
      </c>
      <c r="F14" s="391">
        <f>SUM(F15,F17)</f>
        <v>20000</v>
      </c>
      <c r="G14" s="396">
        <f aca="true" t="shared" si="1" ref="G14:G76">SUM(F14/E14)</f>
        <v>1</v>
      </c>
      <c r="H14" s="72"/>
    </row>
    <row r="15" spans="1:8" ht="12.75">
      <c r="A15" s="520"/>
      <c r="B15" s="470" t="s">
        <v>74</v>
      </c>
      <c r="C15" s="471"/>
      <c r="D15" s="32"/>
      <c r="E15" s="241">
        <f>SUM(E16)</f>
        <v>20000</v>
      </c>
      <c r="F15" s="30">
        <f>SUM(F16)</f>
        <v>20000</v>
      </c>
      <c r="G15" s="394">
        <f t="shared" si="1"/>
        <v>1</v>
      </c>
      <c r="H15" s="16"/>
    </row>
    <row r="16" spans="1:8" ht="45.75" customHeight="1">
      <c r="A16" s="520"/>
      <c r="B16" s="28"/>
      <c r="C16" s="25" t="s">
        <v>29</v>
      </c>
      <c r="D16" s="27">
        <v>2210</v>
      </c>
      <c r="E16" s="258">
        <v>20000</v>
      </c>
      <c r="F16" s="318">
        <v>20000</v>
      </c>
      <c r="G16" s="333">
        <f t="shared" si="1"/>
        <v>1</v>
      </c>
      <c r="H16" s="16"/>
    </row>
    <row r="17" spans="1:8" ht="13.5" thickBot="1">
      <c r="A17" s="520"/>
      <c r="B17" s="512" t="s">
        <v>76</v>
      </c>
      <c r="C17" s="513"/>
      <c r="D17" s="33"/>
      <c r="E17" s="255">
        <v>0</v>
      </c>
      <c r="F17" s="317">
        <v>0</v>
      </c>
      <c r="G17" s="385"/>
      <c r="H17" s="16"/>
    </row>
    <row r="18" spans="1:8" ht="13.5" thickBot="1">
      <c r="A18" s="520"/>
      <c r="B18" s="36" t="s">
        <v>5</v>
      </c>
      <c r="C18" s="35" t="s">
        <v>30</v>
      </c>
      <c r="D18" s="35"/>
      <c r="E18" s="259">
        <f>SUM(E19,E23)</f>
        <v>81800</v>
      </c>
      <c r="F18" s="392">
        <f>SUM(F19,F23)</f>
        <v>104600</v>
      </c>
      <c r="G18" s="396">
        <f>SUM(F18/E18)</f>
        <v>1.2787286063569683</v>
      </c>
      <c r="H18" s="72"/>
    </row>
    <row r="19" spans="1:8" ht="12.75">
      <c r="A19" s="520"/>
      <c r="B19" s="470" t="s">
        <v>74</v>
      </c>
      <c r="C19" s="471"/>
      <c r="D19" s="32"/>
      <c r="E19" s="266">
        <f>SUM(E20:E22)</f>
        <v>81800</v>
      </c>
      <c r="F19" s="266">
        <f>SUM(F20:F22)</f>
        <v>104600</v>
      </c>
      <c r="G19" s="394">
        <f>SUM(F19/E19)</f>
        <v>1.2787286063569683</v>
      </c>
      <c r="H19" s="16"/>
    </row>
    <row r="20" spans="1:8" ht="20.25" customHeight="1">
      <c r="A20" s="520"/>
      <c r="B20" s="506"/>
      <c r="C20" s="505" t="s">
        <v>245</v>
      </c>
      <c r="D20" s="41" t="s">
        <v>171</v>
      </c>
      <c r="E20" s="260">
        <v>50500</v>
      </c>
      <c r="F20" s="318">
        <v>75200</v>
      </c>
      <c r="G20" s="333">
        <f t="shared" si="1"/>
        <v>1.489108910891089</v>
      </c>
      <c r="H20" s="16"/>
    </row>
    <row r="21" spans="1:8" ht="20.25" customHeight="1">
      <c r="A21" s="520"/>
      <c r="B21" s="506"/>
      <c r="C21" s="505"/>
      <c r="D21" s="41" t="s">
        <v>172</v>
      </c>
      <c r="E21" s="260">
        <v>27300</v>
      </c>
      <c r="F21" s="318">
        <v>27300</v>
      </c>
      <c r="G21" s="333">
        <f t="shared" si="1"/>
        <v>1</v>
      </c>
      <c r="H21" s="16"/>
    </row>
    <row r="22" spans="1:8" ht="44.25" customHeight="1">
      <c r="A22" s="520"/>
      <c r="B22" s="506"/>
      <c r="C22" s="505"/>
      <c r="D22" s="42" t="s">
        <v>173</v>
      </c>
      <c r="E22" s="256">
        <v>4000</v>
      </c>
      <c r="F22" s="22">
        <v>2100</v>
      </c>
      <c r="G22" s="333">
        <f t="shared" si="1"/>
        <v>0.525</v>
      </c>
      <c r="H22" s="16"/>
    </row>
    <row r="23" spans="1:8" ht="13.5" thickBot="1">
      <c r="A23" s="520"/>
      <c r="B23" s="512" t="s">
        <v>76</v>
      </c>
      <c r="C23" s="513"/>
      <c r="D23" s="33"/>
      <c r="E23" s="257">
        <v>0</v>
      </c>
      <c r="F23" s="316">
        <v>0</v>
      </c>
      <c r="G23" s="385"/>
      <c r="H23" s="16"/>
    </row>
    <row r="24" spans="1:8" ht="13.5" thickBot="1">
      <c r="A24" s="520"/>
      <c r="B24" s="36" t="s">
        <v>6</v>
      </c>
      <c r="C24" s="38" t="s">
        <v>31</v>
      </c>
      <c r="D24" s="35"/>
      <c r="E24" s="269">
        <f>SUM(E25,E29)</f>
        <v>39454836</v>
      </c>
      <c r="F24" s="269">
        <f>SUM(F25,F29)</f>
        <v>50706895</v>
      </c>
      <c r="G24" s="396">
        <f>SUM(F24/E24)</f>
        <v>1.2851883353411988</v>
      </c>
      <c r="H24" s="72"/>
    </row>
    <row r="25" spans="1:8" ht="12.75">
      <c r="A25" s="520"/>
      <c r="B25" s="470" t="s">
        <v>74</v>
      </c>
      <c r="C25" s="466"/>
      <c r="D25" s="32"/>
      <c r="E25" s="266">
        <f>SUM(E26:E28)</f>
        <v>15320579</v>
      </c>
      <c r="F25" s="266">
        <f>SUM(F26:F28)</f>
        <v>5403895</v>
      </c>
      <c r="G25" s="394">
        <f>SUM(F25/E25)</f>
        <v>0.3527213299184058</v>
      </c>
      <c r="H25" s="16"/>
    </row>
    <row r="26" spans="1:8" ht="41.25" customHeight="1">
      <c r="A26" s="520"/>
      <c r="B26" s="415"/>
      <c r="C26" s="44" t="s">
        <v>29</v>
      </c>
      <c r="D26" s="46">
        <v>2210</v>
      </c>
      <c r="E26" s="40">
        <v>15219000</v>
      </c>
      <c r="F26" s="318">
        <v>5400000</v>
      </c>
      <c r="G26" s="333">
        <f t="shared" si="1"/>
        <v>0.35481963335304556</v>
      </c>
      <c r="H26" s="16"/>
    </row>
    <row r="27" spans="1:11" ht="42" customHeight="1">
      <c r="A27" s="520"/>
      <c r="B27" s="464"/>
      <c r="C27" s="44" t="s">
        <v>32</v>
      </c>
      <c r="D27" s="46">
        <v>2360</v>
      </c>
      <c r="E27" s="40">
        <v>1579</v>
      </c>
      <c r="F27" s="318">
        <v>3895</v>
      </c>
      <c r="G27" s="333">
        <f t="shared" si="1"/>
        <v>2.46675110829639</v>
      </c>
      <c r="H27" s="16"/>
      <c r="K27" s="9"/>
    </row>
    <row r="28" spans="1:8" ht="32.25" customHeight="1">
      <c r="A28" s="520"/>
      <c r="B28" s="416"/>
      <c r="C28" s="53" t="s">
        <v>33</v>
      </c>
      <c r="D28" s="43">
        <v>2710</v>
      </c>
      <c r="E28" s="258">
        <v>100000</v>
      </c>
      <c r="F28" s="22">
        <v>0</v>
      </c>
      <c r="G28" s="333">
        <f t="shared" si="1"/>
        <v>0</v>
      </c>
      <c r="H28" s="16"/>
    </row>
    <row r="29" spans="1:8" ht="15.75" customHeight="1">
      <c r="A29" s="520"/>
      <c r="B29" s="446" t="s">
        <v>75</v>
      </c>
      <c r="C29" s="493"/>
      <c r="D29" s="51"/>
      <c r="E29" s="279">
        <f>SUM(E30:E37)</f>
        <v>24134257</v>
      </c>
      <c r="F29" s="52">
        <f>SUM(F30:F37)</f>
        <v>45303000</v>
      </c>
      <c r="G29" s="393">
        <f>SUM(F29/E29)</f>
        <v>1.8771242885165265</v>
      </c>
      <c r="H29" s="16"/>
    </row>
    <row r="30" spans="1:8" ht="42" customHeight="1">
      <c r="A30" s="520"/>
      <c r="B30" s="415"/>
      <c r="C30" s="58" t="s">
        <v>122</v>
      </c>
      <c r="D30" s="83">
        <v>6207</v>
      </c>
      <c r="E30" s="260">
        <v>10046000</v>
      </c>
      <c r="F30" s="318">
        <v>11147000</v>
      </c>
      <c r="G30" s="333">
        <f t="shared" si="1"/>
        <v>1.1095958590483774</v>
      </c>
      <c r="H30" s="16"/>
    </row>
    <row r="31" spans="1:8" ht="41.25" customHeight="1">
      <c r="A31" s="520"/>
      <c r="B31" s="464"/>
      <c r="C31" s="71" t="s">
        <v>131</v>
      </c>
      <c r="D31" s="83">
        <v>6209</v>
      </c>
      <c r="E31" s="260">
        <v>5391000</v>
      </c>
      <c r="F31" s="318">
        <v>4436000</v>
      </c>
      <c r="G31" s="333">
        <f t="shared" si="1"/>
        <v>0.822852902986459</v>
      </c>
      <c r="H31" s="16"/>
    </row>
    <row r="32" spans="1:10" ht="41.25" customHeight="1">
      <c r="A32" s="520"/>
      <c r="B32" s="464"/>
      <c r="C32" s="58" t="s">
        <v>34</v>
      </c>
      <c r="D32" s="415">
        <v>6510</v>
      </c>
      <c r="E32" s="295">
        <v>2787958</v>
      </c>
      <c r="F32" s="22">
        <v>1880000</v>
      </c>
      <c r="G32" s="333">
        <f t="shared" si="1"/>
        <v>0.6743286663572406</v>
      </c>
      <c r="H32" s="16"/>
      <c r="J32" s="9"/>
    </row>
    <row r="33" spans="1:8" ht="68.25" customHeight="1">
      <c r="A33" s="520"/>
      <c r="B33" s="464"/>
      <c r="C33" s="61" t="s">
        <v>123</v>
      </c>
      <c r="D33" s="464"/>
      <c r="E33" s="260">
        <v>159192</v>
      </c>
      <c r="F33" s="318">
        <v>1109000</v>
      </c>
      <c r="G33" s="333">
        <f t="shared" si="1"/>
        <v>6.96643047389316</v>
      </c>
      <c r="H33" s="16"/>
    </row>
    <row r="34" spans="1:8" ht="78.75" customHeight="1">
      <c r="A34" s="520"/>
      <c r="B34" s="464"/>
      <c r="C34" s="61" t="s">
        <v>174</v>
      </c>
      <c r="D34" s="464"/>
      <c r="E34" s="260">
        <v>47850</v>
      </c>
      <c r="F34" s="22">
        <v>91000</v>
      </c>
      <c r="G34" s="333">
        <f t="shared" si="1"/>
        <v>1.9017763845350053</v>
      </c>
      <c r="H34" s="16"/>
    </row>
    <row r="35" spans="1:8" ht="72.75" customHeight="1">
      <c r="A35" s="520"/>
      <c r="B35" s="464"/>
      <c r="C35" s="61" t="s">
        <v>125</v>
      </c>
      <c r="D35" s="416"/>
      <c r="E35" s="260">
        <v>1070341</v>
      </c>
      <c r="F35" s="318">
        <v>4982000</v>
      </c>
      <c r="G35" s="333">
        <f t="shared" si="1"/>
        <v>4.6545913872307985</v>
      </c>
      <c r="H35" s="16"/>
    </row>
    <row r="36" spans="1:8" ht="41.25" customHeight="1">
      <c r="A36" s="520"/>
      <c r="B36" s="464"/>
      <c r="C36" s="54" t="s">
        <v>124</v>
      </c>
      <c r="D36" s="46">
        <v>6517</v>
      </c>
      <c r="E36" s="260">
        <v>3473937</v>
      </c>
      <c r="F36" s="318">
        <v>16341000</v>
      </c>
      <c r="G36" s="333">
        <f t="shared" si="1"/>
        <v>4.703884958190088</v>
      </c>
      <c r="H36" s="16"/>
    </row>
    <row r="37" spans="1:8" ht="39" thickBot="1">
      <c r="A37" s="520"/>
      <c r="B37" s="464"/>
      <c r="C37" s="71" t="s">
        <v>132</v>
      </c>
      <c r="D37" s="46">
        <v>6519</v>
      </c>
      <c r="E37" s="260">
        <v>1157979</v>
      </c>
      <c r="F37" s="319">
        <v>5317000</v>
      </c>
      <c r="G37" s="334">
        <f t="shared" si="1"/>
        <v>4.591620400715384</v>
      </c>
      <c r="H37" s="16"/>
    </row>
    <row r="38" spans="1:8" ht="13.5" thickBot="1">
      <c r="A38" s="520"/>
      <c r="B38" s="23" t="s">
        <v>80</v>
      </c>
      <c r="C38" s="35" t="s">
        <v>81</v>
      </c>
      <c r="D38" s="35"/>
      <c r="E38" s="262">
        <f>SUM(E42,E39)</f>
        <v>5203000</v>
      </c>
      <c r="F38" s="262">
        <f>SUM(F42,F39)</f>
        <v>5556000</v>
      </c>
      <c r="G38" s="396">
        <f>SUM(F38/E38)</f>
        <v>1.0678454737651355</v>
      </c>
      <c r="H38" s="72"/>
    </row>
    <row r="39" spans="1:8" ht="12.75">
      <c r="A39" s="520"/>
      <c r="B39" s="465" t="s">
        <v>74</v>
      </c>
      <c r="C39" s="466"/>
      <c r="D39" s="50"/>
      <c r="E39" s="261">
        <f>SUM(E40:E41)</f>
        <v>5143000</v>
      </c>
      <c r="F39" s="261">
        <f>SUM(F40:F41)</f>
        <v>5541000</v>
      </c>
      <c r="G39" s="394">
        <f>SUM(F39/E39)</f>
        <v>1.077386739257243</v>
      </c>
      <c r="H39" s="16"/>
    </row>
    <row r="40" spans="1:8" ht="21.75" customHeight="1">
      <c r="A40" s="520"/>
      <c r="B40" s="496"/>
      <c r="C40" s="467" t="s">
        <v>29</v>
      </c>
      <c r="D40" s="46">
        <v>2218</v>
      </c>
      <c r="E40" s="267">
        <v>3857000</v>
      </c>
      <c r="F40" s="318">
        <v>4155000</v>
      </c>
      <c r="G40" s="333">
        <f>SUM(F40/E40)</f>
        <v>1.0772621208192896</v>
      </c>
      <c r="H40" s="16"/>
    </row>
    <row r="41" spans="1:8" ht="20.25" customHeight="1">
      <c r="A41" s="520"/>
      <c r="B41" s="498"/>
      <c r="C41" s="516"/>
      <c r="D41" s="46">
        <v>2219</v>
      </c>
      <c r="E41" s="267">
        <v>1286000</v>
      </c>
      <c r="F41" s="22">
        <v>1386000</v>
      </c>
      <c r="G41" s="333">
        <f>SUM(F41/E41)</f>
        <v>1.077760497667185</v>
      </c>
      <c r="H41" s="16"/>
    </row>
    <row r="42" spans="1:8" ht="12.75">
      <c r="A42" s="520"/>
      <c r="B42" s="492" t="s">
        <v>75</v>
      </c>
      <c r="C42" s="493"/>
      <c r="D42" s="50"/>
      <c r="E42" s="261">
        <f>SUM(E43:E44)</f>
        <v>60000</v>
      </c>
      <c r="F42" s="52">
        <f>SUM(F43:F44)</f>
        <v>15000</v>
      </c>
      <c r="G42" s="393">
        <f t="shared" si="1"/>
        <v>0.25</v>
      </c>
      <c r="H42" s="16"/>
    </row>
    <row r="43" spans="1:8" ht="31.5" customHeight="1">
      <c r="A43" s="520"/>
      <c r="B43" s="496"/>
      <c r="C43" s="467" t="s">
        <v>34</v>
      </c>
      <c r="D43" s="46">
        <v>6518</v>
      </c>
      <c r="E43" s="267">
        <v>45000</v>
      </c>
      <c r="F43" s="318">
        <v>11000</v>
      </c>
      <c r="G43" s="333">
        <f>SUM(F43/E43)</f>
        <v>0.24444444444444444</v>
      </c>
      <c r="H43" s="16"/>
    </row>
    <row r="44" spans="1:8" ht="21" customHeight="1" thickBot="1">
      <c r="A44" s="520"/>
      <c r="B44" s="497"/>
      <c r="C44" s="468"/>
      <c r="D44" s="43">
        <v>6519</v>
      </c>
      <c r="E44" s="263">
        <v>15000</v>
      </c>
      <c r="F44" s="319">
        <v>4000</v>
      </c>
      <c r="G44" s="334">
        <f>SUM(F44/E44)</f>
        <v>0.26666666666666666</v>
      </c>
      <c r="H44" s="16"/>
    </row>
    <row r="45" spans="1:8" ht="13.5" thickBot="1">
      <c r="A45" s="520"/>
      <c r="B45" s="23" t="s">
        <v>160</v>
      </c>
      <c r="C45" s="38" t="s">
        <v>161</v>
      </c>
      <c r="D45" s="35"/>
      <c r="E45" s="262">
        <f>SUM(E46,E49)</f>
        <v>9322079</v>
      </c>
      <c r="F45" s="262">
        <f>SUM(F46,F49)</f>
        <v>6500000</v>
      </c>
      <c r="G45" s="396">
        <f t="shared" si="1"/>
        <v>0.6972693537568175</v>
      </c>
      <c r="H45" s="72"/>
    </row>
    <row r="46" spans="1:8" ht="12.75">
      <c r="A46" s="520"/>
      <c r="B46" s="503" t="s">
        <v>74</v>
      </c>
      <c r="C46" s="504"/>
      <c r="D46" s="63"/>
      <c r="E46" s="261">
        <f>SUM(E47:E48)</f>
        <v>9322079</v>
      </c>
      <c r="F46" s="261">
        <f>SUM(F47:F48)</f>
        <v>6500000</v>
      </c>
      <c r="G46" s="394">
        <f t="shared" si="1"/>
        <v>0.6972693537568175</v>
      </c>
      <c r="H46" s="16"/>
    </row>
    <row r="47" spans="1:8" ht="24" customHeight="1">
      <c r="A47" s="520"/>
      <c r="B47" s="499"/>
      <c r="C47" s="59" t="s">
        <v>126</v>
      </c>
      <c r="D47" s="62" t="s">
        <v>175</v>
      </c>
      <c r="E47" s="267">
        <v>9322073</v>
      </c>
      <c r="F47" s="318">
        <v>6500000</v>
      </c>
      <c r="G47" s="333">
        <f t="shared" si="1"/>
        <v>0.6972698025428464</v>
      </c>
      <c r="H47" s="16"/>
    </row>
    <row r="48" spans="1:11" ht="55.5" customHeight="1">
      <c r="A48" s="520"/>
      <c r="B48" s="500"/>
      <c r="C48" s="58" t="s">
        <v>158</v>
      </c>
      <c r="D48" s="84" t="s">
        <v>176</v>
      </c>
      <c r="E48" s="263">
        <v>6</v>
      </c>
      <c r="F48" s="22">
        <v>0</v>
      </c>
      <c r="G48" s="333">
        <f t="shared" si="1"/>
        <v>0</v>
      </c>
      <c r="H48" s="16"/>
      <c r="K48" s="9"/>
    </row>
    <row r="49" spans="1:8" ht="13.5" thickBot="1">
      <c r="A49" s="520"/>
      <c r="B49" s="480" t="s">
        <v>75</v>
      </c>
      <c r="C49" s="481"/>
      <c r="D49" s="85"/>
      <c r="E49" s="257">
        <v>0</v>
      </c>
      <c r="F49" s="316">
        <v>0</v>
      </c>
      <c r="G49" s="385"/>
      <c r="H49" s="16"/>
    </row>
    <row r="50" spans="1:8" ht="13.5" thickBot="1">
      <c r="A50" s="520"/>
      <c r="B50" s="57" t="s">
        <v>11</v>
      </c>
      <c r="C50" s="35" t="s">
        <v>82</v>
      </c>
      <c r="D50" s="60"/>
      <c r="E50" s="265">
        <f>SUM(E55,E51)</f>
        <v>14345746</v>
      </c>
      <c r="F50" s="265">
        <f>SUM(F55,F51)</f>
        <v>9275455</v>
      </c>
      <c r="G50" s="396">
        <f aca="true" t="shared" si="2" ref="G50:G60">SUM(F50/E50)</f>
        <v>0.6465648422884387</v>
      </c>
      <c r="H50" s="72"/>
    </row>
    <row r="51" spans="1:8" ht="12.75">
      <c r="A51" s="520"/>
      <c r="B51" s="470" t="s">
        <v>74</v>
      </c>
      <c r="C51" s="471"/>
      <c r="D51" s="32"/>
      <c r="E51" s="266">
        <f>SUM(E52:E54)</f>
        <v>4907540</v>
      </c>
      <c r="F51" s="266">
        <f>SUM(F52:F54)</f>
        <v>0</v>
      </c>
      <c r="G51" s="394">
        <f t="shared" si="2"/>
        <v>0</v>
      </c>
      <c r="H51" s="16"/>
    </row>
    <row r="52" spans="1:8" ht="38.25">
      <c r="A52" s="520"/>
      <c r="B52" s="496"/>
      <c r="C52" s="44" t="s">
        <v>29</v>
      </c>
      <c r="D52" s="46">
        <v>2210</v>
      </c>
      <c r="E52" s="267">
        <v>859794</v>
      </c>
      <c r="F52" s="314">
        <v>0</v>
      </c>
      <c r="G52" s="333">
        <f t="shared" si="2"/>
        <v>0</v>
      </c>
      <c r="H52" s="16"/>
    </row>
    <row r="53" spans="1:8" ht="25.5">
      <c r="A53" s="520"/>
      <c r="B53" s="497"/>
      <c r="C53" s="44" t="s">
        <v>162</v>
      </c>
      <c r="D53" s="46">
        <v>2460</v>
      </c>
      <c r="E53" s="267">
        <v>209746</v>
      </c>
      <c r="F53" s="314">
        <v>0</v>
      </c>
      <c r="G53" s="333">
        <f t="shared" si="2"/>
        <v>0</v>
      </c>
      <c r="H53" s="16"/>
    </row>
    <row r="54" spans="1:8" ht="51">
      <c r="A54" s="520"/>
      <c r="B54" s="498"/>
      <c r="C54" s="44" t="s">
        <v>186</v>
      </c>
      <c r="D54" s="46">
        <v>2701</v>
      </c>
      <c r="E54" s="267">
        <v>3838000</v>
      </c>
      <c r="F54" s="315">
        <v>0</v>
      </c>
      <c r="G54" s="333">
        <f t="shared" si="2"/>
        <v>0</v>
      </c>
      <c r="H54" s="16"/>
    </row>
    <row r="55" spans="1:8" ht="12.75">
      <c r="A55" s="520"/>
      <c r="B55" s="446" t="s">
        <v>75</v>
      </c>
      <c r="C55" s="447"/>
      <c r="D55" s="50"/>
      <c r="E55" s="261">
        <f>SUM(E56:E58)</f>
        <v>9438206</v>
      </c>
      <c r="F55" s="52">
        <f>SUM(F56:F58)</f>
        <v>9275455</v>
      </c>
      <c r="G55" s="393">
        <f t="shared" si="2"/>
        <v>0.982756150904102</v>
      </c>
      <c r="H55" s="16"/>
    </row>
    <row r="56" spans="1:8" ht="44.25" customHeight="1">
      <c r="A56" s="520"/>
      <c r="B56" s="496"/>
      <c r="C56" s="44" t="s">
        <v>138</v>
      </c>
      <c r="D56" s="242">
        <v>6209</v>
      </c>
      <c r="E56" s="267">
        <v>2498000</v>
      </c>
      <c r="F56" s="22">
        <v>3306000</v>
      </c>
      <c r="G56" s="333">
        <f t="shared" si="2"/>
        <v>1.3234587670136109</v>
      </c>
      <c r="H56" s="16"/>
    </row>
    <row r="57" spans="1:8" ht="51">
      <c r="A57" s="520"/>
      <c r="B57" s="497"/>
      <c r="C57" s="44" t="s">
        <v>163</v>
      </c>
      <c r="D57" s="415">
        <v>6510</v>
      </c>
      <c r="E57" s="267">
        <v>2000000</v>
      </c>
      <c r="F57" s="318">
        <v>5969455</v>
      </c>
      <c r="G57" s="333">
        <f t="shared" si="2"/>
        <v>2.9847275</v>
      </c>
      <c r="H57" s="16"/>
    </row>
    <row r="58" spans="1:8" ht="67.5" customHeight="1" thickBot="1">
      <c r="A58" s="520"/>
      <c r="B58" s="497"/>
      <c r="C58" s="44" t="s">
        <v>123</v>
      </c>
      <c r="D58" s="472"/>
      <c r="E58" s="267">
        <v>4940206</v>
      </c>
      <c r="F58" s="313">
        <v>0</v>
      </c>
      <c r="G58" s="334">
        <f t="shared" si="2"/>
        <v>0</v>
      </c>
      <c r="H58" s="16"/>
    </row>
    <row r="59" spans="1:8" ht="13.5" thickBot="1">
      <c r="A59" s="520"/>
      <c r="B59" s="57" t="s">
        <v>119</v>
      </c>
      <c r="C59" s="38" t="s">
        <v>44</v>
      </c>
      <c r="D59" s="35"/>
      <c r="E59" s="262">
        <f>SUM(E60,E62)</f>
        <v>48320</v>
      </c>
      <c r="F59" s="262">
        <f>SUM(F60,F62)</f>
        <v>20000</v>
      </c>
      <c r="G59" s="396">
        <f t="shared" si="2"/>
        <v>0.4139072847682119</v>
      </c>
      <c r="H59" s="72"/>
    </row>
    <row r="60" spans="1:8" ht="12.75">
      <c r="A60" s="520"/>
      <c r="B60" s="470" t="s">
        <v>74</v>
      </c>
      <c r="C60" s="471"/>
      <c r="D60" s="50"/>
      <c r="E60" s="261">
        <f>SUM(E61)</f>
        <v>48320</v>
      </c>
      <c r="F60" s="261">
        <f>SUM(F61)</f>
        <v>20000</v>
      </c>
      <c r="G60" s="394">
        <f t="shared" si="2"/>
        <v>0.4139072847682119</v>
      </c>
      <c r="H60" s="16"/>
    </row>
    <row r="61" spans="1:8" ht="38.25">
      <c r="A61" s="520"/>
      <c r="B61" s="65"/>
      <c r="C61" s="66" t="s">
        <v>29</v>
      </c>
      <c r="D61" s="46">
        <v>2210</v>
      </c>
      <c r="E61" s="267">
        <v>48320</v>
      </c>
      <c r="F61" s="318">
        <v>20000</v>
      </c>
      <c r="G61" s="333">
        <f t="shared" si="1"/>
        <v>0.4139072847682119</v>
      </c>
      <c r="H61" s="16"/>
    </row>
    <row r="62" spans="1:8" ht="13.5" thickBot="1">
      <c r="A62" s="520"/>
      <c r="B62" s="521" t="s">
        <v>75</v>
      </c>
      <c r="C62" s="436"/>
      <c r="D62" s="68"/>
      <c r="E62" s="268">
        <v>0</v>
      </c>
      <c r="F62" s="317">
        <v>0</v>
      </c>
      <c r="G62" s="385"/>
      <c r="H62" s="16"/>
    </row>
    <row r="63" spans="1:8" s="7" customFormat="1" ht="15.75" customHeight="1" thickBot="1">
      <c r="A63" s="346" t="s">
        <v>83</v>
      </c>
      <c r="B63" s="347"/>
      <c r="C63" s="348" t="s">
        <v>84</v>
      </c>
      <c r="D63" s="349"/>
      <c r="E63" s="343">
        <f>SUM(E64)</f>
        <v>496000</v>
      </c>
      <c r="F63" s="344">
        <f>SUM(F64)</f>
        <v>614000</v>
      </c>
      <c r="G63" s="397">
        <f t="shared" si="1"/>
        <v>1.2379032258064515</v>
      </c>
      <c r="H63" s="72"/>
    </row>
    <row r="64" spans="1:8" ht="33.75" customHeight="1" thickBot="1">
      <c r="A64" s="522"/>
      <c r="B64" s="77" t="s">
        <v>85</v>
      </c>
      <c r="C64" s="18" t="s">
        <v>197</v>
      </c>
      <c r="D64" s="18"/>
      <c r="E64" s="262">
        <f>SUM(E65,E69)</f>
        <v>496000</v>
      </c>
      <c r="F64" s="262">
        <f>SUM(F65,F69)</f>
        <v>614000</v>
      </c>
      <c r="G64" s="396">
        <f t="shared" si="1"/>
        <v>1.2379032258064515</v>
      </c>
      <c r="H64" s="72"/>
    </row>
    <row r="65" spans="1:8" ht="12.75">
      <c r="A65" s="508"/>
      <c r="B65" s="417" t="s">
        <v>74</v>
      </c>
      <c r="C65" s="418"/>
      <c r="D65" s="32"/>
      <c r="E65" s="253">
        <f>SUM(E66:E68)</f>
        <v>486000</v>
      </c>
      <c r="F65" s="30">
        <f>SUM(F66:F68)</f>
        <v>602000</v>
      </c>
      <c r="G65" s="394">
        <f t="shared" si="1"/>
        <v>1.2386831275720165</v>
      </c>
      <c r="H65" s="16"/>
    </row>
    <row r="66" spans="1:8" ht="56.25" customHeight="1">
      <c r="A66" s="508"/>
      <c r="B66" s="473"/>
      <c r="C66" s="244" t="s">
        <v>236</v>
      </c>
      <c r="D66" s="46">
        <v>2000</v>
      </c>
      <c r="E66" s="296">
        <v>0</v>
      </c>
      <c r="F66" s="318">
        <v>12000</v>
      </c>
      <c r="G66" s="333"/>
      <c r="H66" s="16"/>
    </row>
    <row r="67" spans="1:8" ht="51">
      <c r="A67" s="508"/>
      <c r="B67" s="474"/>
      <c r="C67" s="58" t="s">
        <v>151</v>
      </c>
      <c r="D67" s="46">
        <v>2008</v>
      </c>
      <c r="E67" s="45">
        <v>365000</v>
      </c>
      <c r="F67" s="318">
        <v>443000</v>
      </c>
      <c r="G67" s="333">
        <f t="shared" si="1"/>
        <v>1.2136986301369863</v>
      </c>
      <c r="H67" s="16"/>
    </row>
    <row r="68" spans="1:8" ht="56.25" customHeight="1">
      <c r="A68" s="508"/>
      <c r="B68" s="475"/>
      <c r="C68" s="78" t="s">
        <v>152</v>
      </c>
      <c r="D68" s="46">
        <v>2009</v>
      </c>
      <c r="E68" s="45">
        <v>121000</v>
      </c>
      <c r="F68" s="22">
        <v>147000</v>
      </c>
      <c r="G68" s="333">
        <f t="shared" si="1"/>
        <v>1.2148760330578512</v>
      </c>
      <c r="H68" s="16"/>
    </row>
    <row r="69" spans="1:8" ht="12.75">
      <c r="A69" s="508"/>
      <c r="B69" s="476" t="s">
        <v>75</v>
      </c>
      <c r="C69" s="447"/>
      <c r="D69" s="50"/>
      <c r="E69" s="253">
        <f>SUM(E70:E72)</f>
        <v>10000</v>
      </c>
      <c r="F69" s="48">
        <f>SUM(F70:F72)</f>
        <v>12000</v>
      </c>
      <c r="G69" s="393">
        <f t="shared" si="1"/>
        <v>1.2</v>
      </c>
      <c r="H69" s="16"/>
    </row>
    <row r="70" spans="1:8" ht="55.5" customHeight="1">
      <c r="A70" s="508"/>
      <c r="B70" s="439"/>
      <c r="C70" s="244" t="s">
        <v>237</v>
      </c>
      <c r="D70" s="83">
        <v>6200</v>
      </c>
      <c r="E70" s="297">
        <v>0</v>
      </c>
      <c r="F70" s="390">
        <v>2000</v>
      </c>
      <c r="G70" s="333"/>
      <c r="H70" s="16"/>
    </row>
    <row r="71" spans="1:8" ht="61.5" customHeight="1">
      <c r="A71" s="508"/>
      <c r="B71" s="469"/>
      <c r="C71" s="58" t="s">
        <v>237</v>
      </c>
      <c r="D71" s="46">
        <v>6208</v>
      </c>
      <c r="E71" s="45">
        <v>7000</v>
      </c>
      <c r="F71" s="318">
        <v>7000</v>
      </c>
      <c r="G71" s="333">
        <f t="shared" si="1"/>
        <v>1</v>
      </c>
      <c r="H71" s="16"/>
    </row>
    <row r="72" spans="1:8" ht="54" customHeight="1" thickBot="1">
      <c r="A72" s="508"/>
      <c r="B72" s="440"/>
      <c r="C72" s="53" t="s">
        <v>152</v>
      </c>
      <c r="D72" s="43">
        <v>6209</v>
      </c>
      <c r="E72" s="56">
        <v>3000</v>
      </c>
      <c r="F72" s="319">
        <v>3000</v>
      </c>
      <c r="G72" s="334">
        <f t="shared" si="1"/>
        <v>1</v>
      </c>
      <c r="H72" s="16"/>
    </row>
    <row r="73" spans="1:8" ht="13.5" thickBot="1">
      <c r="A73" s="350">
        <v>150</v>
      </c>
      <c r="B73" s="351"/>
      <c r="C73" s="352" t="s">
        <v>13</v>
      </c>
      <c r="D73" s="353"/>
      <c r="E73" s="354">
        <f>SUM(E74,E84)</f>
        <v>832872</v>
      </c>
      <c r="F73" s="399">
        <f>SUM(F74,F84)</f>
        <v>0</v>
      </c>
      <c r="G73" s="397">
        <f>SUM(F73/E73)</f>
        <v>0</v>
      </c>
      <c r="H73" s="81"/>
    </row>
    <row r="74" spans="1:8" ht="13.5" thickBot="1">
      <c r="A74" s="495"/>
      <c r="B74" s="92">
        <v>15011</v>
      </c>
      <c r="C74" s="35" t="s">
        <v>35</v>
      </c>
      <c r="D74" s="35"/>
      <c r="E74" s="269">
        <f>SUM(E81,E75)</f>
        <v>459904</v>
      </c>
      <c r="F74" s="269">
        <f>SUM(F81,F75)</f>
        <v>0</v>
      </c>
      <c r="G74" s="396">
        <f>SUM(F74/E74)</f>
        <v>0</v>
      </c>
      <c r="H74" s="72"/>
    </row>
    <row r="75" spans="1:8" ht="12.75">
      <c r="A75" s="464"/>
      <c r="B75" s="502" t="s">
        <v>74</v>
      </c>
      <c r="C75" s="466"/>
      <c r="D75" s="199"/>
      <c r="E75" s="266">
        <f>SUM(E76:E80)</f>
        <v>442525</v>
      </c>
      <c r="F75" s="266">
        <f>SUM(F76:F80)</f>
        <v>0</v>
      </c>
      <c r="G75" s="394">
        <f t="shared" si="1"/>
        <v>0</v>
      </c>
      <c r="H75" s="210"/>
    </row>
    <row r="76" spans="1:8" ht="59.25" customHeight="1">
      <c r="A76" s="464"/>
      <c r="B76" s="484"/>
      <c r="C76" s="87" t="s">
        <v>114</v>
      </c>
      <c r="D76" s="452" t="s">
        <v>177</v>
      </c>
      <c r="E76" s="271">
        <v>376</v>
      </c>
      <c r="F76" s="318">
        <v>0</v>
      </c>
      <c r="G76" s="333">
        <f t="shared" si="1"/>
        <v>0</v>
      </c>
      <c r="H76" s="16"/>
    </row>
    <row r="77" spans="1:8" ht="67.5" customHeight="1">
      <c r="A77" s="464"/>
      <c r="B77" s="485"/>
      <c r="C77" s="87" t="s">
        <v>139</v>
      </c>
      <c r="D77" s="453"/>
      <c r="E77" s="271">
        <v>5505</v>
      </c>
      <c r="F77" s="318">
        <v>0</v>
      </c>
      <c r="G77" s="333">
        <f aca="true" t="shared" si="3" ref="G77:G89">SUM(F77/E77)</f>
        <v>0</v>
      </c>
      <c r="H77" s="16"/>
    </row>
    <row r="78" spans="1:8" ht="36.75" customHeight="1">
      <c r="A78" s="464"/>
      <c r="B78" s="485"/>
      <c r="C78" s="87" t="s">
        <v>168</v>
      </c>
      <c r="D78" s="88" t="s">
        <v>178</v>
      </c>
      <c r="E78" s="298">
        <v>1</v>
      </c>
      <c r="F78" s="22">
        <v>0</v>
      </c>
      <c r="G78" s="333">
        <f t="shared" si="3"/>
        <v>0</v>
      </c>
      <c r="H78" s="16"/>
    </row>
    <row r="79" spans="1:8" ht="55.5" customHeight="1">
      <c r="A79" s="464"/>
      <c r="B79" s="485"/>
      <c r="C79" s="87" t="s">
        <v>115</v>
      </c>
      <c r="D79" s="452" t="s">
        <v>180</v>
      </c>
      <c r="E79" s="271">
        <v>432912</v>
      </c>
      <c r="F79" s="318">
        <v>0</v>
      </c>
      <c r="G79" s="333">
        <f t="shared" si="3"/>
        <v>0</v>
      </c>
      <c r="H79" s="16"/>
    </row>
    <row r="80" spans="1:8" ht="57.75" customHeight="1" thickBot="1">
      <c r="A80" s="464"/>
      <c r="B80" s="486"/>
      <c r="C80" s="87" t="s">
        <v>179</v>
      </c>
      <c r="D80" s="453"/>
      <c r="E80" s="271">
        <v>3731</v>
      </c>
      <c r="F80" s="319">
        <v>0</v>
      </c>
      <c r="G80" s="334">
        <f t="shared" si="3"/>
        <v>0</v>
      </c>
      <c r="H80" s="16"/>
    </row>
    <row r="81" spans="1:8" ht="12.75">
      <c r="A81" s="464"/>
      <c r="B81" s="476" t="s">
        <v>75</v>
      </c>
      <c r="C81" s="493"/>
      <c r="D81" s="388"/>
      <c r="E81" s="261">
        <f>SUM(E82:E83)</f>
        <v>17379</v>
      </c>
      <c r="F81" s="261">
        <f>SUM(F82:F83)</f>
        <v>0</v>
      </c>
      <c r="G81" s="398">
        <f t="shared" si="3"/>
        <v>0</v>
      </c>
      <c r="H81" s="16"/>
    </row>
    <row r="82" spans="1:8" ht="30.75" customHeight="1">
      <c r="A82" s="464"/>
      <c r="B82" s="482"/>
      <c r="C82" s="454" t="s">
        <v>140</v>
      </c>
      <c r="D82" s="89" t="s">
        <v>181</v>
      </c>
      <c r="E82" s="271">
        <v>14674</v>
      </c>
      <c r="F82" s="318">
        <v>0</v>
      </c>
      <c r="G82" s="333">
        <f t="shared" si="3"/>
        <v>0</v>
      </c>
      <c r="H82" s="16"/>
    </row>
    <row r="83" spans="1:8" ht="31.5" customHeight="1" thickBot="1">
      <c r="A83" s="464"/>
      <c r="B83" s="483"/>
      <c r="C83" s="455"/>
      <c r="D83" s="90" t="s">
        <v>182</v>
      </c>
      <c r="E83" s="299">
        <v>2705</v>
      </c>
      <c r="F83" s="325">
        <v>0</v>
      </c>
      <c r="G83" s="334">
        <f t="shared" si="3"/>
        <v>0</v>
      </c>
      <c r="H83" s="91"/>
    </row>
    <row r="84" spans="1:8" ht="13.5" thickBot="1">
      <c r="A84" s="464"/>
      <c r="B84" s="92">
        <v>15013</v>
      </c>
      <c r="C84" s="35" t="s">
        <v>72</v>
      </c>
      <c r="D84" s="35"/>
      <c r="E84" s="262">
        <f>SUM(E85,E90)</f>
        <v>372968</v>
      </c>
      <c r="F84" s="262">
        <f>SUM(F85,F90)</f>
        <v>0</v>
      </c>
      <c r="G84" s="396">
        <f t="shared" si="3"/>
        <v>0</v>
      </c>
      <c r="H84" s="74"/>
    </row>
    <row r="85" spans="1:8" ht="12.75">
      <c r="A85" s="464"/>
      <c r="B85" s="417" t="s">
        <v>74</v>
      </c>
      <c r="C85" s="418"/>
      <c r="D85" s="32"/>
      <c r="E85" s="266">
        <f>SUM(E86:E89)</f>
        <v>372968</v>
      </c>
      <c r="F85" s="266">
        <f>SUM(F86:F89)</f>
        <v>0</v>
      </c>
      <c r="G85" s="394">
        <f t="shared" si="3"/>
        <v>0</v>
      </c>
      <c r="H85" s="94"/>
    </row>
    <row r="86" spans="1:8" ht="53.25" customHeight="1">
      <c r="A86" s="464"/>
      <c r="B86" s="509"/>
      <c r="C86" s="93" t="s">
        <v>114</v>
      </c>
      <c r="D86" s="95" t="s">
        <v>177</v>
      </c>
      <c r="E86" s="270">
        <v>2842</v>
      </c>
      <c r="F86" s="318">
        <v>0</v>
      </c>
      <c r="G86" s="333">
        <f t="shared" si="3"/>
        <v>0</v>
      </c>
      <c r="H86" s="16"/>
    </row>
    <row r="87" spans="1:8" ht="22.5" customHeight="1">
      <c r="A87" s="464"/>
      <c r="B87" s="510"/>
      <c r="C87" s="487" t="s">
        <v>168</v>
      </c>
      <c r="D87" s="95" t="s">
        <v>178</v>
      </c>
      <c r="E87" s="271">
        <v>1</v>
      </c>
      <c r="F87" s="22">
        <v>0</v>
      </c>
      <c r="G87" s="333">
        <f t="shared" si="3"/>
        <v>0</v>
      </c>
      <c r="H87" s="16"/>
    </row>
    <row r="88" spans="1:8" ht="15.75" customHeight="1">
      <c r="A88" s="464"/>
      <c r="B88" s="510"/>
      <c r="C88" s="488"/>
      <c r="D88" s="95" t="s">
        <v>183</v>
      </c>
      <c r="E88" s="271">
        <v>1811</v>
      </c>
      <c r="F88" s="318">
        <v>0</v>
      </c>
      <c r="G88" s="333">
        <f t="shared" si="3"/>
        <v>0</v>
      </c>
      <c r="H88" s="16"/>
    </row>
    <row r="89" spans="1:8" ht="51">
      <c r="A89" s="464"/>
      <c r="B89" s="511"/>
      <c r="C89" s="93" t="s">
        <v>127</v>
      </c>
      <c r="D89" s="95" t="s">
        <v>180</v>
      </c>
      <c r="E89" s="271">
        <v>368314</v>
      </c>
      <c r="F89" s="22">
        <v>0</v>
      </c>
      <c r="G89" s="333">
        <f t="shared" si="3"/>
        <v>0</v>
      </c>
      <c r="H89" s="16"/>
    </row>
    <row r="90" spans="1:8" ht="13.5" thickBot="1">
      <c r="A90" s="472"/>
      <c r="B90" s="435" t="s">
        <v>76</v>
      </c>
      <c r="C90" s="436"/>
      <c r="D90" s="96"/>
      <c r="E90" s="272">
        <v>0</v>
      </c>
      <c r="F90" s="316">
        <v>0</v>
      </c>
      <c r="G90" s="385"/>
      <c r="H90" s="16"/>
    </row>
    <row r="91" spans="1:8" ht="13.5" thickBot="1">
      <c r="A91" s="339">
        <v>500</v>
      </c>
      <c r="B91" s="477" t="s">
        <v>86</v>
      </c>
      <c r="C91" s="477"/>
      <c r="D91" s="355"/>
      <c r="E91" s="356">
        <f>SUM(E92:E92)</f>
        <v>301185</v>
      </c>
      <c r="F91" s="356">
        <f>SUM(F92:F92)</f>
        <v>305185</v>
      </c>
      <c r="G91" s="397">
        <f>SUM(F91/E91)</f>
        <v>1.0132808738815013</v>
      </c>
      <c r="H91" s="98"/>
    </row>
    <row r="92" spans="1:8" ht="13.5" thickBot="1">
      <c r="A92" s="517"/>
      <c r="B92" s="100">
        <v>50005</v>
      </c>
      <c r="C92" s="35" t="s">
        <v>87</v>
      </c>
      <c r="D92" s="35"/>
      <c r="E92" s="262">
        <f>SUM(E96,E93)</f>
        <v>301185</v>
      </c>
      <c r="F92" s="262">
        <f>SUM(F96,F93)</f>
        <v>305185</v>
      </c>
      <c r="G92" s="396">
        <f>SUM(F92/E92)</f>
        <v>1.0132808738815013</v>
      </c>
      <c r="H92" s="99"/>
    </row>
    <row r="93" spans="1:8" ht="12.75">
      <c r="A93" s="518"/>
      <c r="B93" s="417" t="s">
        <v>74</v>
      </c>
      <c r="C93" s="418"/>
      <c r="D93" s="50"/>
      <c r="E93" s="261">
        <f>SUM(E94:E95)</f>
        <v>301185</v>
      </c>
      <c r="F93" s="261">
        <f>SUM(F94:F95)</f>
        <v>305185</v>
      </c>
      <c r="G93" s="394">
        <f>SUM(F93/E93)</f>
        <v>1.0132808738815013</v>
      </c>
      <c r="H93" s="16"/>
    </row>
    <row r="94" spans="1:8" ht="38.25">
      <c r="A94" s="518"/>
      <c r="B94" s="519"/>
      <c r="C94" s="66" t="s">
        <v>134</v>
      </c>
      <c r="D94" s="46">
        <v>2007</v>
      </c>
      <c r="E94" s="291">
        <v>256007</v>
      </c>
      <c r="F94" s="318">
        <v>259407</v>
      </c>
      <c r="G94" s="333">
        <f>SUM(F94/E94)</f>
        <v>1.0132808868507501</v>
      </c>
      <c r="H94" s="16"/>
    </row>
    <row r="95" spans="1:8" ht="38.25">
      <c r="A95" s="518"/>
      <c r="B95" s="519"/>
      <c r="C95" s="66" t="s">
        <v>133</v>
      </c>
      <c r="D95" s="46">
        <v>2009</v>
      </c>
      <c r="E95" s="291">
        <v>45178</v>
      </c>
      <c r="F95" s="22">
        <v>45778</v>
      </c>
      <c r="G95" s="333">
        <f>SUM(F95/E95)</f>
        <v>1.0132808003895701</v>
      </c>
      <c r="H95" s="16"/>
    </row>
    <row r="96" spans="1:8" ht="13.5" thickBot="1">
      <c r="A96" s="518"/>
      <c r="B96" s="435" t="s">
        <v>76</v>
      </c>
      <c r="C96" s="436"/>
      <c r="D96" s="67"/>
      <c r="E96" s="268">
        <v>0</v>
      </c>
      <c r="F96" s="316">
        <v>0</v>
      </c>
      <c r="G96" s="385"/>
      <c r="H96" s="16"/>
    </row>
    <row r="97" spans="1:8" ht="13.5" thickBot="1">
      <c r="A97" s="339">
        <v>600</v>
      </c>
      <c r="B97" s="339"/>
      <c r="C97" s="342" t="s">
        <v>7</v>
      </c>
      <c r="D97" s="341"/>
      <c r="E97" s="357">
        <f>SUM(E98,E107,E111,E115,E123,E128,E133)</f>
        <v>141513483</v>
      </c>
      <c r="F97" s="357">
        <f>SUM(F98,F107,F111,F115,F123,F128,F133)</f>
        <v>263145272</v>
      </c>
      <c r="G97" s="397">
        <f>SUM(F97/E97)</f>
        <v>1.8595067156957759</v>
      </c>
      <c r="H97" s="81"/>
    </row>
    <row r="98" spans="1:8" ht="13.5" thickBot="1">
      <c r="A98" s="495"/>
      <c r="B98" s="92">
        <v>60001</v>
      </c>
      <c r="C98" s="35" t="s">
        <v>37</v>
      </c>
      <c r="D98" s="35"/>
      <c r="E98" s="269">
        <f>SUM(E99,E103)</f>
        <v>8237712</v>
      </c>
      <c r="F98" s="269">
        <f>SUM(F99,F103)</f>
        <v>18862292</v>
      </c>
      <c r="G98" s="396">
        <f>SUM(F98/E98)</f>
        <v>2.2897489011511936</v>
      </c>
      <c r="H98" s="72"/>
    </row>
    <row r="99" spans="1:8" ht="12.75">
      <c r="A99" s="464"/>
      <c r="B99" s="417" t="s">
        <v>88</v>
      </c>
      <c r="C99" s="418"/>
      <c r="D99" s="111"/>
      <c r="E99" s="266">
        <f>SUM(E100:E102)</f>
        <v>8237712</v>
      </c>
      <c r="F99" s="266">
        <f>SUM(F100:F102)</f>
        <v>2500000</v>
      </c>
      <c r="G99" s="394">
        <f>SUM(F99/E99)</f>
        <v>0.3034823261604679</v>
      </c>
      <c r="H99" s="5"/>
    </row>
    <row r="100" spans="1:8" ht="12.75">
      <c r="A100" s="464"/>
      <c r="B100" s="530"/>
      <c r="C100" s="72" t="s">
        <v>121</v>
      </c>
      <c r="D100" s="112" t="s">
        <v>171</v>
      </c>
      <c r="E100" s="264">
        <v>800000</v>
      </c>
      <c r="F100" s="318">
        <v>1200000</v>
      </c>
      <c r="G100" s="333">
        <f>SUM(F100/E100)</f>
        <v>1.5</v>
      </c>
      <c r="H100" s="5"/>
    </row>
    <row r="101" spans="1:8" ht="25.5">
      <c r="A101" s="464"/>
      <c r="B101" s="531"/>
      <c r="C101" s="247" t="s">
        <v>273</v>
      </c>
      <c r="D101" s="117" t="s">
        <v>173</v>
      </c>
      <c r="E101" s="267">
        <v>0</v>
      </c>
      <c r="F101" s="318">
        <v>900000</v>
      </c>
      <c r="G101" s="333"/>
      <c r="H101" s="5"/>
    </row>
    <row r="102" spans="1:8" ht="25.5">
      <c r="A102" s="464"/>
      <c r="B102" s="532"/>
      <c r="C102" s="102" t="s">
        <v>157</v>
      </c>
      <c r="D102" s="250" t="s">
        <v>184</v>
      </c>
      <c r="E102" s="267">
        <v>7437712</v>
      </c>
      <c r="F102" s="22">
        <v>400000</v>
      </c>
      <c r="G102" s="333">
        <f>SUM(F102/E102)</f>
        <v>0.0537799796496557</v>
      </c>
      <c r="H102" s="5"/>
    </row>
    <row r="103" spans="1:8" ht="12.75" customHeight="1">
      <c r="A103" s="464"/>
      <c r="B103" s="476" t="s">
        <v>75</v>
      </c>
      <c r="C103" s="476"/>
      <c r="D103" s="113"/>
      <c r="E103" s="261">
        <f>SUM(E104:E106)</f>
        <v>0</v>
      </c>
      <c r="F103" s="52">
        <f>SUM(F104:F106)</f>
        <v>16362292</v>
      </c>
      <c r="G103" s="387"/>
      <c r="H103" s="5"/>
    </row>
    <row r="104" spans="1:8" ht="32.25" customHeight="1">
      <c r="A104" s="464"/>
      <c r="B104" s="478"/>
      <c r="C104" s="407" t="s">
        <v>166</v>
      </c>
      <c r="D104" s="148">
        <v>6260</v>
      </c>
      <c r="E104" s="267">
        <v>0</v>
      </c>
      <c r="F104" s="318">
        <f>1774792-1523850</f>
        <v>250942</v>
      </c>
      <c r="G104" s="333"/>
      <c r="H104" s="5"/>
    </row>
    <row r="105" spans="1:8" ht="29.25" customHeight="1">
      <c r="A105" s="464"/>
      <c r="B105" s="439"/>
      <c r="C105" s="408"/>
      <c r="D105" s="406">
        <v>6269</v>
      </c>
      <c r="E105" s="264">
        <v>0</v>
      </c>
      <c r="F105" s="318">
        <f>1523850</f>
        <v>1523850</v>
      </c>
      <c r="G105" s="333"/>
      <c r="H105" s="5"/>
    </row>
    <row r="106" spans="1:8" ht="30.75" customHeight="1" thickBot="1">
      <c r="A106" s="464"/>
      <c r="B106" s="479"/>
      <c r="C106" s="103" t="s">
        <v>165</v>
      </c>
      <c r="D106" s="114">
        <v>6530</v>
      </c>
      <c r="E106" s="263">
        <v>0</v>
      </c>
      <c r="F106" s="319">
        <v>14587500</v>
      </c>
      <c r="G106" s="405"/>
      <c r="H106" s="5"/>
    </row>
    <row r="107" spans="1:8" ht="13.5" thickBot="1">
      <c r="A107" s="464"/>
      <c r="B107" s="101">
        <v>60003</v>
      </c>
      <c r="C107" s="104" t="s">
        <v>89</v>
      </c>
      <c r="D107" s="104"/>
      <c r="E107" s="262">
        <f>SUM(E110,E108)</f>
        <v>53861000</v>
      </c>
      <c r="F107" s="262">
        <f>SUM(F110,F108)</f>
        <v>54000000</v>
      </c>
      <c r="G107" s="396">
        <f>SUM(F107/E107)</f>
        <v>1.0025807170308758</v>
      </c>
      <c r="H107" s="72"/>
    </row>
    <row r="108" spans="1:8" ht="12.75">
      <c r="A108" s="464"/>
      <c r="B108" s="417" t="s">
        <v>74</v>
      </c>
      <c r="C108" s="418"/>
      <c r="D108" s="115"/>
      <c r="E108" s="261">
        <f>SUM(E109)</f>
        <v>53861000</v>
      </c>
      <c r="F108" s="261">
        <f>SUM(F109)</f>
        <v>54000000</v>
      </c>
      <c r="G108" s="394">
        <f>SUM(F108/E108)</f>
        <v>1.0025807170308758</v>
      </c>
      <c r="H108" s="5"/>
    </row>
    <row r="109" spans="1:8" ht="38.25">
      <c r="A109" s="464"/>
      <c r="B109" s="97"/>
      <c r="C109" s="44" t="s">
        <v>29</v>
      </c>
      <c r="D109" s="82">
        <v>2210</v>
      </c>
      <c r="E109" s="267">
        <v>53861000</v>
      </c>
      <c r="F109" s="318">
        <v>54000000</v>
      </c>
      <c r="G109" s="333">
        <f>SUM(F109/E109)</f>
        <v>1.0025807170308758</v>
      </c>
      <c r="H109" s="5"/>
    </row>
    <row r="110" spans="1:8" ht="13.5" thickBot="1">
      <c r="A110" s="464"/>
      <c r="B110" s="435" t="s">
        <v>76</v>
      </c>
      <c r="C110" s="436"/>
      <c r="D110" s="116"/>
      <c r="E110" s="268">
        <v>0</v>
      </c>
      <c r="F110" s="317">
        <v>0</v>
      </c>
      <c r="G110" s="385"/>
      <c r="H110" s="6"/>
    </row>
    <row r="111" spans="1:8" ht="13.5" thickBot="1">
      <c r="A111" s="464"/>
      <c r="B111" s="86">
        <v>60004</v>
      </c>
      <c r="C111" s="35" t="s">
        <v>38</v>
      </c>
      <c r="D111" s="35"/>
      <c r="E111" s="269">
        <f>SUM(E114,E112)</f>
        <v>100000</v>
      </c>
      <c r="F111" s="269">
        <f>SUM(F114,F112)</f>
        <v>100000</v>
      </c>
      <c r="G111" s="396">
        <f>SUM(F111/E111)</f>
        <v>1</v>
      </c>
      <c r="H111" s="74"/>
    </row>
    <row r="112" spans="1:8" ht="12.75">
      <c r="A112" s="464"/>
      <c r="B112" s="417" t="s">
        <v>74</v>
      </c>
      <c r="C112" s="418"/>
      <c r="D112" s="115"/>
      <c r="E112" s="261">
        <f>SUM(E113)</f>
        <v>100000</v>
      </c>
      <c r="F112" s="261">
        <f>SUM(F113)</f>
        <v>100000</v>
      </c>
      <c r="G112" s="394">
        <f>SUM(F112/E112)</f>
        <v>1</v>
      </c>
      <c r="H112" s="94"/>
    </row>
    <row r="113" spans="1:8" ht="12.75">
      <c r="A113" s="464"/>
      <c r="B113" s="83"/>
      <c r="C113" s="44" t="s">
        <v>247</v>
      </c>
      <c r="D113" s="117" t="s">
        <v>175</v>
      </c>
      <c r="E113" s="260">
        <v>100000</v>
      </c>
      <c r="F113" s="318">
        <v>100000</v>
      </c>
      <c r="G113" s="333">
        <f>SUM(F113/E113)</f>
        <v>1</v>
      </c>
      <c r="H113" s="16"/>
    </row>
    <row r="114" spans="1:8" ht="13.5" thickBot="1">
      <c r="A114" s="464"/>
      <c r="B114" s="435" t="s">
        <v>76</v>
      </c>
      <c r="C114" s="436"/>
      <c r="D114" s="116"/>
      <c r="E114" s="268">
        <v>0</v>
      </c>
      <c r="F114" s="317">
        <v>0</v>
      </c>
      <c r="G114" s="385"/>
      <c r="H114" s="91"/>
    </row>
    <row r="115" spans="1:8" ht="13.5" thickBot="1">
      <c r="A115" s="464"/>
      <c r="B115" s="86">
        <v>60013</v>
      </c>
      <c r="C115" s="35" t="s">
        <v>39</v>
      </c>
      <c r="D115" s="35"/>
      <c r="E115" s="273">
        <f>SUM(E120,E116)</f>
        <v>76713084</v>
      </c>
      <c r="F115" s="273">
        <f>SUM(F120,F116)</f>
        <v>190181664</v>
      </c>
      <c r="G115" s="396">
        <f aca="true" t="shared" si="4" ref="G115:G131">SUM(F115/E115)</f>
        <v>2.479129427256503</v>
      </c>
      <c r="H115" s="74"/>
    </row>
    <row r="116" spans="1:8" ht="12.75">
      <c r="A116" s="464"/>
      <c r="B116" s="417" t="s">
        <v>74</v>
      </c>
      <c r="C116" s="418"/>
      <c r="D116" s="115"/>
      <c r="E116" s="274">
        <f>SUM(E117:E119)</f>
        <v>824000</v>
      </c>
      <c r="F116" s="274">
        <f>SUM(F117:F119)</f>
        <v>809000</v>
      </c>
      <c r="G116" s="394">
        <f t="shared" si="4"/>
        <v>0.9817961165048543</v>
      </c>
      <c r="H116" s="94"/>
    </row>
    <row r="117" spans="1:8" ht="42" customHeight="1">
      <c r="A117" s="464"/>
      <c r="B117" s="421"/>
      <c r="C117" s="419" t="s">
        <v>159</v>
      </c>
      <c r="D117" s="117" t="s">
        <v>175</v>
      </c>
      <c r="E117" s="275">
        <v>550000</v>
      </c>
      <c r="F117" s="318">
        <v>800000</v>
      </c>
      <c r="G117" s="333">
        <f t="shared" si="4"/>
        <v>1.4545454545454546</v>
      </c>
      <c r="H117" s="16"/>
    </row>
    <row r="118" spans="1:8" ht="33.75" customHeight="1">
      <c r="A118" s="464"/>
      <c r="B118" s="422"/>
      <c r="C118" s="420"/>
      <c r="D118" s="117" t="s">
        <v>173</v>
      </c>
      <c r="E118" s="275">
        <v>9000</v>
      </c>
      <c r="F118" s="318">
        <v>9000</v>
      </c>
      <c r="G118" s="333">
        <f t="shared" si="4"/>
        <v>1</v>
      </c>
      <c r="H118" s="16"/>
    </row>
    <row r="119" spans="1:8" ht="38.25">
      <c r="A119" s="464"/>
      <c r="B119" s="448"/>
      <c r="C119" s="66" t="s">
        <v>154</v>
      </c>
      <c r="D119" s="117" t="s">
        <v>185</v>
      </c>
      <c r="E119" s="275">
        <v>265000</v>
      </c>
      <c r="F119" s="22">
        <v>0</v>
      </c>
      <c r="G119" s="333">
        <f t="shared" si="4"/>
        <v>0</v>
      </c>
      <c r="H119" s="16"/>
    </row>
    <row r="120" spans="1:8" ht="12.75">
      <c r="A120" s="464"/>
      <c r="B120" s="476" t="s">
        <v>75</v>
      </c>
      <c r="C120" s="447"/>
      <c r="D120" s="115"/>
      <c r="E120" s="274">
        <f>SUM(E121:E122)</f>
        <v>75889084</v>
      </c>
      <c r="F120" s="400">
        <f>SUM(F121:F122)</f>
        <v>189372664</v>
      </c>
      <c r="G120" s="393">
        <f t="shared" si="4"/>
        <v>2.4953873998531857</v>
      </c>
      <c r="H120" s="16"/>
    </row>
    <row r="121" spans="1:8" ht="57" customHeight="1">
      <c r="A121" s="464"/>
      <c r="B121" s="421"/>
      <c r="C121" s="44" t="s">
        <v>135</v>
      </c>
      <c r="D121" s="82">
        <v>6207</v>
      </c>
      <c r="E121" s="275">
        <v>59366436</v>
      </c>
      <c r="F121" s="318">
        <f>177975643+11397021</f>
        <v>189372664</v>
      </c>
      <c r="G121" s="333">
        <f>SUM(F121/E121)</f>
        <v>3.1898944379952336</v>
      </c>
      <c r="H121" s="16"/>
    </row>
    <row r="122" spans="1:8" ht="39" thickBot="1">
      <c r="A122" s="464"/>
      <c r="B122" s="422"/>
      <c r="C122" s="53" t="s">
        <v>167</v>
      </c>
      <c r="D122" s="118">
        <v>6300</v>
      </c>
      <c r="E122" s="276">
        <v>16522648</v>
      </c>
      <c r="F122" s="319">
        <v>0</v>
      </c>
      <c r="G122" s="334">
        <f t="shared" si="4"/>
        <v>0</v>
      </c>
      <c r="H122" s="91"/>
    </row>
    <row r="123" spans="1:8" ht="13.5" thickBot="1">
      <c r="A123" s="464"/>
      <c r="B123" s="86">
        <v>60016</v>
      </c>
      <c r="C123" s="35" t="s">
        <v>90</v>
      </c>
      <c r="D123" s="35"/>
      <c r="E123" s="269">
        <f>SUM(E126,E124)</f>
        <v>1687</v>
      </c>
      <c r="F123" s="269">
        <f>SUM(F126,F124)</f>
        <v>0</v>
      </c>
      <c r="G123" s="396">
        <f t="shared" si="4"/>
        <v>0</v>
      </c>
      <c r="H123" s="74"/>
    </row>
    <row r="124" spans="1:8" ht="12.75">
      <c r="A124" s="464"/>
      <c r="B124" s="417" t="s">
        <v>74</v>
      </c>
      <c r="C124" s="418"/>
      <c r="D124" s="115"/>
      <c r="E124" s="261">
        <f>SUM(E125)</f>
        <v>336</v>
      </c>
      <c r="F124" s="261">
        <f>SUM(F125)</f>
        <v>0</v>
      </c>
      <c r="G124" s="394">
        <f t="shared" si="4"/>
        <v>0</v>
      </c>
      <c r="H124" s="94"/>
    </row>
    <row r="125" spans="1:8" ht="64.5" thickBot="1">
      <c r="A125" s="464"/>
      <c r="B125" s="83"/>
      <c r="C125" s="93" t="s">
        <v>139</v>
      </c>
      <c r="D125" s="119" t="s">
        <v>177</v>
      </c>
      <c r="E125" s="260">
        <v>336</v>
      </c>
      <c r="F125" s="325">
        <v>0</v>
      </c>
      <c r="G125" s="333">
        <f t="shared" si="4"/>
        <v>0</v>
      </c>
      <c r="H125" s="16"/>
    </row>
    <row r="126" spans="1:8" ht="12.75">
      <c r="A126" s="464"/>
      <c r="B126" s="476" t="s">
        <v>76</v>
      </c>
      <c r="C126" s="447"/>
      <c r="D126" s="120"/>
      <c r="E126" s="261">
        <f>SUM(E127)</f>
        <v>1351</v>
      </c>
      <c r="F126" s="261">
        <f>SUM(F127)</f>
        <v>0</v>
      </c>
      <c r="G126" s="393">
        <f t="shared" si="4"/>
        <v>0</v>
      </c>
      <c r="H126" s="16"/>
    </row>
    <row r="127" spans="1:8" ht="51.75" thickBot="1">
      <c r="A127" s="464"/>
      <c r="B127" s="80"/>
      <c r="C127" s="122" t="s">
        <v>140</v>
      </c>
      <c r="D127" s="123">
        <v>6668</v>
      </c>
      <c r="E127" s="277">
        <v>1351</v>
      </c>
      <c r="F127" s="325">
        <v>0</v>
      </c>
      <c r="G127" s="334">
        <f t="shared" si="4"/>
        <v>0</v>
      </c>
      <c r="H127" s="16"/>
    </row>
    <row r="128" spans="1:8" ht="13.5" thickBot="1">
      <c r="A128" s="464"/>
      <c r="B128" s="86">
        <v>60078</v>
      </c>
      <c r="C128" s="35" t="s">
        <v>128</v>
      </c>
      <c r="D128" s="35"/>
      <c r="E128" s="269">
        <f>SUM(E132,E129)</f>
        <v>2600000</v>
      </c>
      <c r="F128" s="269">
        <f>SUM(F132,F129)</f>
        <v>0</v>
      </c>
      <c r="G128" s="396">
        <f t="shared" si="4"/>
        <v>0</v>
      </c>
      <c r="H128" s="72"/>
    </row>
    <row r="129" spans="1:8" ht="12.75">
      <c r="A129" s="464"/>
      <c r="B129" s="417" t="s">
        <v>74</v>
      </c>
      <c r="C129" s="418"/>
      <c r="D129" s="115"/>
      <c r="E129" s="261">
        <f>SUM(E130:E131)</f>
        <v>2600000</v>
      </c>
      <c r="F129" s="261">
        <f>SUM(F130:F131)</f>
        <v>0</v>
      </c>
      <c r="G129" s="394">
        <f t="shared" si="4"/>
        <v>0</v>
      </c>
      <c r="H129" s="16"/>
    </row>
    <row r="130" spans="1:8" ht="29.25" customHeight="1">
      <c r="A130" s="464"/>
      <c r="B130" s="523"/>
      <c r="C130" s="55" t="s">
        <v>36</v>
      </c>
      <c r="D130" s="82">
        <v>2230</v>
      </c>
      <c r="E130" s="260">
        <v>1500000</v>
      </c>
      <c r="F130" s="318">
        <v>0</v>
      </c>
      <c r="G130" s="333">
        <f t="shared" si="4"/>
        <v>0</v>
      </c>
      <c r="H130" s="16"/>
    </row>
    <row r="131" spans="1:8" ht="52.5" customHeight="1">
      <c r="A131" s="464"/>
      <c r="B131" s="524"/>
      <c r="C131" s="121" t="s">
        <v>186</v>
      </c>
      <c r="D131" s="82">
        <v>2701</v>
      </c>
      <c r="E131" s="260">
        <v>1100000</v>
      </c>
      <c r="F131" s="318">
        <v>0</v>
      </c>
      <c r="G131" s="333">
        <f t="shared" si="4"/>
        <v>0</v>
      </c>
      <c r="H131" s="16"/>
    </row>
    <row r="132" spans="1:8" ht="13.5" thickBot="1">
      <c r="A132" s="464"/>
      <c r="B132" s="435" t="s">
        <v>75</v>
      </c>
      <c r="C132" s="436"/>
      <c r="D132" s="116"/>
      <c r="E132" s="268">
        <v>0</v>
      </c>
      <c r="F132" s="317">
        <v>0</v>
      </c>
      <c r="G132" s="385"/>
      <c r="H132" s="91"/>
    </row>
    <row r="133" spans="1:8" ht="13.5" thickBot="1">
      <c r="A133" s="43"/>
      <c r="B133" s="86">
        <v>60095</v>
      </c>
      <c r="C133" s="35" t="s">
        <v>44</v>
      </c>
      <c r="D133" s="35"/>
      <c r="E133" s="269">
        <f>SUM(E136,E134)</f>
        <v>0</v>
      </c>
      <c r="F133" s="269">
        <f>SUM(F136,F134)</f>
        <v>1316</v>
      </c>
      <c r="G133" s="335"/>
      <c r="H133" s="72"/>
    </row>
    <row r="134" spans="1:8" ht="12.75">
      <c r="A134" s="43"/>
      <c r="B134" s="437" t="s">
        <v>74</v>
      </c>
      <c r="C134" s="438"/>
      <c r="D134" s="116"/>
      <c r="E134" s="268">
        <f>SUM(E135)</f>
        <v>0</v>
      </c>
      <c r="F134" s="268">
        <f>SUM(F135)</f>
        <v>1316</v>
      </c>
      <c r="G134" s="386"/>
      <c r="H134" s="16"/>
    </row>
    <row r="135" spans="1:8" ht="38.25">
      <c r="A135" s="43"/>
      <c r="B135" s="320"/>
      <c r="C135" s="55" t="s">
        <v>32</v>
      </c>
      <c r="D135" s="322">
        <v>2350</v>
      </c>
      <c r="E135" s="321">
        <v>0</v>
      </c>
      <c r="F135" s="330">
        <v>1316</v>
      </c>
      <c r="G135" s="333"/>
      <c r="H135" s="3"/>
    </row>
    <row r="136" spans="1:8" ht="13.5" thickBot="1">
      <c r="A136" s="43"/>
      <c r="B136" s="437" t="s">
        <v>75</v>
      </c>
      <c r="C136" s="438"/>
      <c r="D136" s="116"/>
      <c r="E136" s="268">
        <v>0</v>
      </c>
      <c r="F136" s="316">
        <v>0</v>
      </c>
      <c r="G136" s="385"/>
      <c r="H136" s="91"/>
    </row>
    <row r="137" spans="1:8" ht="13.5" thickBot="1">
      <c r="A137" s="351">
        <v>630</v>
      </c>
      <c r="B137" s="351"/>
      <c r="C137" s="353" t="s">
        <v>187</v>
      </c>
      <c r="D137" s="353"/>
      <c r="E137" s="358">
        <f>SUM(E138)</f>
        <v>5250616</v>
      </c>
      <c r="F137" s="358">
        <f>SUM(F138)</f>
        <v>28282789</v>
      </c>
      <c r="G137" s="397">
        <f>SUM(F137/E137)</f>
        <v>5.3865658810318635</v>
      </c>
      <c r="H137" s="75"/>
    </row>
    <row r="138" spans="1:8" ht="13.5" thickBot="1">
      <c r="A138" s="425"/>
      <c r="B138" s="92">
        <v>63095</v>
      </c>
      <c r="C138" s="35" t="s">
        <v>44</v>
      </c>
      <c r="D138" s="35"/>
      <c r="E138" s="269">
        <f>SUM(E140,E139)</f>
        <v>5250616</v>
      </c>
      <c r="F138" s="269">
        <f>SUM(F140,F139)</f>
        <v>28282789</v>
      </c>
      <c r="G138" s="396">
        <f>SUM(F138/E138)</f>
        <v>5.3865658810318635</v>
      </c>
      <c r="H138" s="74"/>
    </row>
    <row r="139" spans="1:8" ht="12.75">
      <c r="A139" s="426"/>
      <c r="B139" s="417" t="s">
        <v>74</v>
      </c>
      <c r="C139" s="418"/>
      <c r="D139" s="115"/>
      <c r="E139" s="261">
        <v>0</v>
      </c>
      <c r="F139" s="261">
        <v>0</v>
      </c>
      <c r="G139" s="386"/>
      <c r="H139" s="94"/>
    </row>
    <row r="140" spans="1:8" ht="12.75">
      <c r="A140" s="426"/>
      <c r="B140" s="476" t="s">
        <v>75</v>
      </c>
      <c r="C140" s="447"/>
      <c r="D140" s="115"/>
      <c r="E140" s="261">
        <f>SUM(E141:E142)</f>
        <v>5250616</v>
      </c>
      <c r="F140" s="261">
        <f>SUM(F141:F142)</f>
        <v>28282789</v>
      </c>
      <c r="G140" s="393">
        <f aca="true" t="shared" si="5" ref="G140:G155">SUM(F140/E140)</f>
        <v>5.3865658810318635</v>
      </c>
      <c r="H140" s="16"/>
    </row>
    <row r="141" spans="1:8" ht="42" customHeight="1">
      <c r="A141" s="426"/>
      <c r="B141" s="526"/>
      <c r="C141" s="58" t="s">
        <v>188</v>
      </c>
      <c r="D141" s="82">
        <v>6207</v>
      </c>
      <c r="E141" s="260">
        <v>4697920</v>
      </c>
      <c r="F141" s="318">
        <f>21623938+6658851</f>
        <v>28282789</v>
      </c>
      <c r="G141" s="333">
        <f t="shared" si="5"/>
        <v>6.020278974524896</v>
      </c>
      <c r="H141" s="16"/>
    </row>
    <row r="142" spans="1:8" ht="39" thickBot="1">
      <c r="A142" s="427"/>
      <c r="B142" s="527"/>
      <c r="C142" s="70" t="s">
        <v>189</v>
      </c>
      <c r="D142" s="118">
        <v>6209</v>
      </c>
      <c r="E142" s="256">
        <v>552696</v>
      </c>
      <c r="F142" s="319">
        <v>0</v>
      </c>
      <c r="G142" s="334">
        <f t="shared" si="5"/>
        <v>0</v>
      </c>
      <c r="H142" s="3"/>
    </row>
    <row r="143" spans="1:8" ht="13.5" thickBot="1">
      <c r="A143" s="351">
        <v>700</v>
      </c>
      <c r="B143" s="351"/>
      <c r="C143" s="353" t="s">
        <v>10</v>
      </c>
      <c r="D143" s="353"/>
      <c r="E143" s="358">
        <f>SUM(E144)</f>
        <v>20252162</v>
      </c>
      <c r="F143" s="358">
        <f>SUM(F144)</f>
        <v>20633200</v>
      </c>
      <c r="G143" s="397">
        <f t="shared" si="5"/>
        <v>1.018814682600307</v>
      </c>
      <c r="H143" s="75"/>
    </row>
    <row r="144" spans="1:8" ht="13.5" thickBot="1">
      <c r="A144" s="425"/>
      <c r="B144" s="92">
        <v>70005</v>
      </c>
      <c r="C144" s="35" t="s">
        <v>40</v>
      </c>
      <c r="D144" s="35"/>
      <c r="E144" s="269">
        <f>SUM(E149,E145)</f>
        <v>20252162</v>
      </c>
      <c r="F144" s="269">
        <f>SUM(F149,F145)</f>
        <v>20633200</v>
      </c>
      <c r="G144" s="396">
        <f t="shared" si="5"/>
        <v>1.018814682600307</v>
      </c>
      <c r="H144" s="74"/>
    </row>
    <row r="145" spans="1:8" ht="12.75">
      <c r="A145" s="426"/>
      <c r="B145" s="417" t="s">
        <v>74</v>
      </c>
      <c r="C145" s="418"/>
      <c r="D145" s="115"/>
      <c r="E145" s="261">
        <f>SUM(E146:E148)</f>
        <v>563200</v>
      </c>
      <c r="F145" s="261">
        <f>SUM(F146:F148)</f>
        <v>283200</v>
      </c>
      <c r="G145" s="394">
        <f t="shared" si="5"/>
        <v>0.5028409090909091</v>
      </c>
      <c r="H145" s="94"/>
    </row>
    <row r="146" spans="1:8" ht="13.5" customHeight="1">
      <c r="A146" s="426"/>
      <c r="B146" s="525"/>
      <c r="C146" s="44" t="s">
        <v>19</v>
      </c>
      <c r="D146" s="117" t="s">
        <v>190</v>
      </c>
      <c r="E146" s="260">
        <v>250000</v>
      </c>
      <c r="F146" s="318">
        <v>270000</v>
      </c>
      <c r="G146" s="333">
        <f t="shared" si="5"/>
        <v>1.08</v>
      </c>
      <c r="H146" s="16"/>
    </row>
    <row r="147" spans="1:8" ht="25.5">
      <c r="A147" s="426"/>
      <c r="B147" s="525"/>
      <c r="C147" s="44" t="s">
        <v>91</v>
      </c>
      <c r="D147" s="117" t="s">
        <v>171</v>
      </c>
      <c r="E147" s="260">
        <v>13200</v>
      </c>
      <c r="F147" s="318">
        <v>13200</v>
      </c>
      <c r="G147" s="333">
        <f t="shared" si="5"/>
        <v>1</v>
      </c>
      <c r="H147" s="16"/>
    </row>
    <row r="148" spans="1:8" ht="38.25">
      <c r="A148" s="426"/>
      <c r="B148" s="525"/>
      <c r="C148" s="66" t="s">
        <v>29</v>
      </c>
      <c r="D148" s="117" t="s">
        <v>192</v>
      </c>
      <c r="E148" s="260">
        <v>300000</v>
      </c>
      <c r="F148" s="22">
        <v>0</v>
      </c>
      <c r="G148" s="333">
        <f t="shared" si="5"/>
        <v>0</v>
      </c>
      <c r="H148" s="16"/>
    </row>
    <row r="149" spans="1:8" ht="12.75">
      <c r="A149" s="426"/>
      <c r="B149" s="476" t="s">
        <v>75</v>
      </c>
      <c r="C149" s="447"/>
      <c r="D149" s="115"/>
      <c r="E149" s="261">
        <f>SUM(E150)</f>
        <v>19688962</v>
      </c>
      <c r="F149" s="52">
        <f>SUM(F150)</f>
        <v>20350000</v>
      </c>
      <c r="G149" s="393">
        <f t="shared" si="5"/>
        <v>1.033574040114456</v>
      </c>
      <c r="H149" s="16"/>
    </row>
    <row r="150" spans="1:8" ht="13.5" thickBot="1">
      <c r="A150" s="426"/>
      <c r="B150" s="125"/>
      <c r="C150" s="53" t="s">
        <v>41</v>
      </c>
      <c r="D150" s="126" t="s">
        <v>191</v>
      </c>
      <c r="E150" s="256">
        <v>19688962</v>
      </c>
      <c r="F150" s="319">
        <v>20350000</v>
      </c>
      <c r="G150" s="334">
        <f t="shared" si="5"/>
        <v>1.033574040114456</v>
      </c>
      <c r="H150" s="91"/>
    </row>
    <row r="151" spans="1:8" ht="13.5" thickBot="1">
      <c r="A151" s="351">
        <v>710</v>
      </c>
      <c r="B151" s="359"/>
      <c r="C151" s="353" t="s">
        <v>8</v>
      </c>
      <c r="D151" s="353"/>
      <c r="E151" s="358">
        <f>SUM(E152,E157,E161,E169,E173,E177)</f>
        <v>1347000</v>
      </c>
      <c r="F151" s="358">
        <f>SUM(F152,F157,F161,F169,F173,F177)</f>
        <v>741000</v>
      </c>
      <c r="G151" s="397">
        <f t="shared" si="5"/>
        <v>0.5501113585746102</v>
      </c>
      <c r="H151" s="75"/>
    </row>
    <row r="152" spans="1:8" ht="13.5" thickBot="1">
      <c r="A152" s="464"/>
      <c r="B152" s="86">
        <v>71003</v>
      </c>
      <c r="C152" s="35" t="s">
        <v>42</v>
      </c>
      <c r="D152" s="35"/>
      <c r="E152" s="269">
        <f>SUM(E156,E153)</f>
        <v>30000</v>
      </c>
      <c r="F152" s="269">
        <f>SUM(F156,F153)</f>
        <v>41000</v>
      </c>
      <c r="G152" s="396">
        <f t="shared" si="5"/>
        <v>1.3666666666666667</v>
      </c>
      <c r="H152" s="74"/>
    </row>
    <row r="153" spans="1:8" ht="12.75">
      <c r="A153" s="464"/>
      <c r="B153" s="417" t="s">
        <v>74</v>
      </c>
      <c r="C153" s="418"/>
      <c r="D153" s="115"/>
      <c r="E153" s="261">
        <f>SUM(E154:E155)</f>
        <v>30000</v>
      </c>
      <c r="F153" s="261">
        <f>SUM(F154:F155)</f>
        <v>41000</v>
      </c>
      <c r="G153" s="394">
        <f t="shared" si="5"/>
        <v>1.3666666666666667</v>
      </c>
      <c r="H153" s="94"/>
    </row>
    <row r="154" spans="1:8" ht="21" customHeight="1">
      <c r="A154" s="464"/>
      <c r="B154" s="489"/>
      <c r="C154" s="419" t="s">
        <v>193</v>
      </c>
      <c r="D154" s="117" t="s">
        <v>171</v>
      </c>
      <c r="E154" s="260">
        <v>6300</v>
      </c>
      <c r="F154" s="318">
        <v>6500</v>
      </c>
      <c r="G154" s="333">
        <f t="shared" si="5"/>
        <v>1.0317460317460319</v>
      </c>
      <c r="H154" s="16"/>
    </row>
    <row r="155" spans="1:8" ht="20.25" customHeight="1">
      <c r="A155" s="464"/>
      <c r="B155" s="490"/>
      <c r="C155" s="420"/>
      <c r="D155" s="117" t="s">
        <v>172</v>
      </c>
      <c r="E155" s="260">
        <v>23700</v>
      </c>
      <c r="F155" s="22">
        <v>34500</v>
      </c>
      <c r="G155" s="333">
        <f t="shared" si="5"/>
        <v>1.4556962025316456</v>
      </c>
      <c r="H155" s="16"/>
    </row>
    <row r="156" spans="1:8" ht="13.5" thickBot="1">
      <c r="A156" s="464"/>
      <c r="B156" s="435" t="s">
        <v>76</v>
      </c>
      <c r="C156" s="436"/>
      <c r="D156" s="116"/>
      <c r="E156" s="268">
        <v>0</v>
      </c>
      <c r="F156" s="316">
        <v>0</v>
      </c>
      <c r="G156" s="385"/>
      <c r="H156" s="16"/>
    </row>
    <row r="157" spans="1:8" ht="13.5" thickBot="1">
      <c r="A157" s="464"/>
      <c r="B157" s="86">
        <v>71005</v>
      </c>
      <c r="C157" s="35" t="s">
        <v>252</v>
      </c>
      <c r="D157" s="35"/>
      <c r="E157" s="269">
        <f>SUM(E158,E160)</f>
        <v>7000</v>
      </c>
      <c r="F157" s="269">
        <f>SUM(F158,F160)</f>
        <v>7000</v>
      </c>
      <c r="G157" s="396">
        <f>SUM(F157/E157)</f>
        <v>1</v>
      </c>
      <c r="H157" s="72"/>
    </row>
    <row r="158" spans="1:8" ht="12.75">
      <c r="A158" s="464"/>
      <c r="B158" s="417" t="s">
        <v>74</v>
      </c>
      <c r="C158" s="418"/>
      <c r="D158" s="115"/>
      <c r="E158" s="261">
        <f>SUM(E159)</f>
        <v>7000</v>
      </c>
      <c r="F158" s="261">
        <f>SUM(F159)</f>
        <v>7000</v>
      </c>
      <c r="G158" s="394">
        <f>SUM(F158/E158)</f>
        <v>1</v>
      </c>
      <c r="H158" s="16"/>
    </row>
    <row r="159" spans="1:8" ht="38.25">
      <c r="A159" s="464"/>
      <c r="B159" s="127"/>
      <c r="C159" s="66" t="s">
        <v>29</v>
      </c>
      <c r="D159" s="129">
        <v>2210</v>
      </c>
      <c r="E159" s="254">
        <v>7000</v>
      </c>
      <c r="F159" s="318">
        <v>7000</v>
      </c>
      <c r="G159" s="333">
        <f>SUM(F159/E159)</f>
        <v>1</v>
      </c>
      <c r="H159" s="16"/>
    </row>
    <row r="160" spans="1:8" ht="13.5" thickBot="1">
      <c r="A160" s="464"/>
      <c r="B160" s="435" t="s">
        <v>76</v>
      </c>
      <c r="C160" s="436"/>
      <c r="D160" s="116"/>
      <c r="E160" s="268">
        <v>0</v>
      </c>
      <c r="F160" s="317">
        <v>0</v>
      </c>
      <c r="G160" s="385"/>
      <c r="H160" s="16"/>
    </row>
    <row r="161" spans="1:8" ht="13.5" thickBot="1">
      <c r="A161" s="464"/>
      <c r="B161" s="134">
        <v>71012</v>
      </c>
      <c r="C161" s="35" t="s">
        <v>43</v>
      </c>
      <c r="D161" s="38"/>
      <c r="E161" s="269">
        <f>SUM(E167,E162)</f>
        <v>321000</v>
      </c>
      <c r="F161" s="269">
        <f>SUM(F167,F162)</f>
        <v>338000</v>
      </c>
      <c r="G161" s="396">
        <f aca="true" t="shared" si="6" ref="G161:G166">SUM(F161/E161)</f>
        <v>1.0529595015576323</v>
      </c>
      <c r="H161" s="72"/>
    </row>
    <row r="162" spans="1:8" ht="12.75">
      <c r="A162" s="464"/>
      <c r="B162" s="417" t="s">
        <v>74</v>
      </c>
      <c r="C162" s="418"/>
      <c r="D162" s="115"/>
      <c r="E162" s="261">
        <f>SUM(E163:E166)</f>
        <v>321000</v>
      </c>
      <c r="F162" s="261">
        <f>SUM(F163:F166)</f>
        <v>320000</v>
      </c>
      <c r="G162" s="394">
        <f t="shared" si="6"/>
        <v>0.9968847352024922</v>
      </c>
      <c r="H162" s="16"/>
    </row>
    <row r="163" spans="1:8" ht="25.5" customHeight="1">
      <c r="A163" s="464"/>
      <c r="B163" s="421"/>
      <c r="C163" s="553" t="s">
        <v>238</v>
      </c>
      <c r="D163" s="117" t="s">
        <v>175</v>
      </c>
      <c r="E163" s="260">
        <v>30000</v>
      </c>
      <c r="F163" s="22">
        <v>40000</v>
      </c>
      <c r="G163" s="333">
        <f t="shared" si="6"/>
        <v>1.3333333333333333</v>
      </c>
      <c r="H163" s="16"/>
    </row>
    <row r="164" spans="1:8" ht="22.5" customHeight="1">
      <c r="A164" s="464"/>
      <c r="B164" s="422"/>
      <c r="C164" s="554"/>
      <c r="D164" s="117" t="s">
        <v>172</v>
      </c>
      <c r="E164" s="260">
        <v>30000</v>
      </c>
      <c r="F164" s="318">
        <v>7000</v>
      </c>
      <c r="G164" s="333">
        <f t="shared" si="6"/>
        <v>0.23333333333333334</v>
      </c>
      <c r="H164" s="16"/>
    </row>
    <row r="165" spans="1:8" ht="40.5" customHeight="1">
      <c r="A165" s="464"/>
      <c r="B165" s="422"/>
      <c r="C165" s="555"/>
      <c r="D165" s="117" t="s">
        <v>173</v>
      </c>
      <c r="E165" s="260">
        <v>10000</v>
      </c>
      <c r="F165" s="318">
        <v>5000</v>
      </c>
      <c r="G165" s="333">
        <f t="shared" si="6"/>
        <v>0.5</v>
      </c>
      <c r="H165" s="16"/>
    </row>
    <row r="166" spans="1:8" ht="40.5" customHeight="1">
      <c r="A166" s="464"/>
      <c r="B166" s="448"/>
      <c r="C166" s="66" t="s">
        <v>29</v>
      </c>
      <c r="D166" s="117" t="s">
        <v>192</v>
      </c>
      <c r="E166" s="260">
        <v>251000</v>
      </c>
      <c r="F166" s="22">
        <v>268000</v>
      </c>
      <c r="G166" s="333">
        <f t="shared" si="6"/>
        <v>1.0677290836653386</v>
      </c>
      <c r="H166" s="16"/>
    </row>
    <row r="167" spans="1:8" ht="12.75" customHeight="1">
      <c r="A167" s="464"/>
      <c r="B167" s="446" t="s">
        <v>76</v>
      </c>
      <c r="C167" s="493"/>
      <c r="D167" s="133"/>
      <c r="E167" s="261">
        <f>SUM(E168)</f>
        <v>0</v>
      </c>
      <c r="F167" s="52">
        <f>SUM(F168)</f>
        <v>18000</v>
      </c>
      <c r="G167" s="387"/>
      <c r="H167" s="16"/>
    </row>
    <row r="168" spans="1:8" ht="48.75" customHeight="1" thickBot="1">
      <c r="A168" s="464"/>
      <c r="B168" s="135"/>
      <c r="C168" s="131" t="s">
        <v>239</v>
      </c>
      <c r="D168" s="132" t="s">
        <v>194</v>
      </c>
      <c r="E168" s="260">
        <v>0</v>
      </c>
      <c r="F168" s="319">
        <v>18000</v>
      </c>
      <c r="G168" s="334"/>
      <c r="H168" s="16"/>
    </row>
    <row r="169" spans="1:8" ht="13.5" thickBot="1">
      <c r="A169" s="464"/>
      <c r="B169" s="86">
        <v>71013</v>
      </c>
      <c r="C169" s="35" t="s">
        <v>92</v>
      </c>
      <c r="D169" s="35"/>
      <c r="E169" s="269">
        <f>SUM(E172,E170)</f>
        <v>27000</v>
      </c>
      <c r="F169" s="269">
        <f>SUM(F172,F170)</f>
        <v>27000</v>
      </c>
      <c r="G169" s="396">
        <f>SUM(F169/E169)</f>
        <v>1</v>
      </c>
      <c r="H169" s="74"/>
    </row>
    <row r="170" spans="1:8" ht="12.75">
      <c r="A170" s="464"/>
      <c r="B170" s="417" t="s">
        <v>74</v>
      </c>
      <c r="C170" s="418"/>
      <c r="D170" s="115"/>
      <c r="E170" s="261">
        <f>SUM(E171:E171)</f>
        <v>27000</v>
      </c>
      <c r="F170" s="261">
        <f>SUM(F171:F171)</f>
        <v>27000</v>
      </c>
      <c r="G170" s="394">
        <f>SUM(F170/E170)</f>
        <v>1</v>
      </c>
      <c r="H170" s="94"/>
    </row>
    <row r="171" spans="1:8" ht="38.25">
      <c r="A171" s="464"/>
      <c r="B171" s="136"/>
      <c r="C171" s="44" t="s">
        <v>29</v>
      </c>
      <c r="D171" s="82">
        <v>2210</v>
      </c>
      <c r="E171" s="260">
        <v>27000</v>
      </c>
      <c r="F171" s="318">
        <v>27000</v>
      </c>
      <c r="G171" s="333">
        <f>SUM(F171/E171)</f>
        <v>1</v>
      </c>
      <c r="H171" s="16"/>
    </row>
    <row r="172" spans="1:8" ht="13.5" thickBot="1">
      <c r="A172" s="464"/>
      <c r="B172" s="435" t="s">
        <v>76</v>
      </c>
      <c r="C172" s="436"/>
      <c r="D172" s="116"/>
      <c r="E172" s="268">
        <v>0</v>
      </c>
      <c r="F172" s="64">
        <v>0</v>
      </c>
      <c r="G172" s="385"/>
      <c r="H172" s="91"/>
    </row>
    <row r="173" spans="1:8" ht="13.5" thickBot="1">
      <c r="A173" s="464"/>
      <c r="B173" s="86">
        <v>71078</v>
      </c>
      <c r="C173" s="35" t="s">
        <v>82</v>
      </c>
      <c r="D173" s="35"/>
      <c r="E173" s="269">
        <f>SUM(E176,E174)</f>
        <v>462000</v>
      </c>
      <c r="F173" s="269">
        <f>SUM(F176,F174)</f>
        <v>0</v>
      </c>
      <c r="G173" s="396">
        <f>SUM(F173/E173)</f>
        <v>0</v>
      </c>
      <c r="H173" s="74"/>
    </row>
    <row r="174" spans="1:8" ht="12.75">
      <c r="A174" s="464"/>
      <c r="B174" s="417" t="s">
        <v>74</v>
      </c>
      <c r="C174" s="418"/>
      <c r="D174" s="115"/>
      <c r="E174" s="261">
        <f>SUM(E175:E175)</f>
        <v>462000</v>
      </c>
      <c r="F174" s="261">
        <f>SUM(F175:F175)</f>
        <v>0</v>
      </c>
      <c r="G174" s="394">
        <f>SUM(F174/E174)</f>
        <v>0</v>
      </c>
      <c r="H174" s="94"/>
    </row>
    <row r="175" spans="1:8" ht="51">
      <c r="A175" s="464"/>
      <c r="B175" s="128"/>
      <c r="C175" s="121" t="s">
        <v>186</v>
      </c>
      <c r="D175" s="82">
        <v>2701</v>
      </c>
      <c r="E175" s="260">
        <v>462000</v>
      </c>
      <c r="F175" s="318">
        <v>0</v>
      </c>
      <c r="G175" s="333">
        <f>SUM(F175/E175)</f>
        <v>0</v>
      </c>
      <c r="H175" s="16"/>
    </row>
    <row r="176" spans="1:8" ht="13.5" thickBot="1">
      <c r="A176" s="464"/>
      <c r="B176" s="435" t="s">
        <v>76</v>
      </c>
      <c r="C176" s="436"/>
      <c r="D176" s="116"/>
      <c r="E176" s="268">
        <v>0</v>
      </c>
      <c r="F176" s="317">
        <v>0</v>
      </c>
      <c r="G176" s="385"/>
      <c r="H176" s="91"/>
    </row>
    <row r="177" spans="1:8" ht="13.5" thickBot="1">
      <c r="A177" s="464"/>
      <c r="B177" s="86">
        <v>71095</v>
      </c>
      <c r="C177" s="18" t="s">
        <v>44</v>
      </c>
      <c r="D177" s="18"/>
      <c r="E177" s="262">
        <f>SUM(E180,E178)</f>
        <v>500000</v>
      </c>
      <c r="F177" s="262">
        <f>SUM(F180,F178)</f>
        <v>328000</v>
      </c>
      <c r="G177" s="396">
        <f aca="true" t="shared" si="7" ref="G177:G193">SUM(F177/E177)</f>
        <v>0.656</v>
      </c>
      <c r="H177" s="74"/>
    </row>
    <row r="178" spans="1:8" ht="12.75">
      <c r="A178" s="464"/>
      <c r="B178" s="417" t="s">
        <v>74</v>
      </c>
      <c r="C178" s="418"/>
      <c r="D178" s="115"/>
      <c r="E178" s="261">
        <f>SUM(E179:E179)</f>
        <v>200000</v>
      </c>
      <c r="F178" s="261">
        <f>SUM(F179:F179)</f>
        <v>178000</v>
      </c>
      <c r="G178" s="394">
        <f t="shared" si="7"/>
        <v>0.89</v>
      </c>
      <c r="H178" s="94"/>
    </row>
    <row r="179" spans="1:8" ht="39" thickBot="1">
      <c r="A179" s="464"/>
      <c r="B179" s="243"/>
      <c r="C179" s="44" t="s">
        <v>29</v>
      </c>
      <c r="D179" s="82">
        <v>2210</v>
      </c>
      <c r="E179" s="260">
        <v>200000</v>
      </c>
      <c r="F179" s="325">
        <v>178000</v>
      </c>
      <c r="G179" s="333">
        <f t="shared" si="7"/>
        <v>0.89</v>
      </c>
      <c r="H179" s="16"/>
    </row>
    <row r="180" spans="1:8" ht="12.75">
      <c r="A180" s="464"/>
      <c r="B180" s="435" t="s">
        <v>76</v>
      </c>
      <c r="C180" s="438"/>
      <c r="D180" s="137"/>
      <c r="E180" s="268">
        <f>SUM(E181)</f>
        <v>300000</v>
      </c>
      <c r="F180" s="268">
        <f>SUM(F181)</f>
        <v>150000</v>
      </c>
      <c r="G180" s="393">
        <f t="shared" si="7"/>
        <v>0.5</v>
      </c>
      <c r="H180" s="16"/>
    </row>
    <row r="181" spans="1:8" ht="44.25" customHeight="1" thickBot="1">
      <c r="A181" s="464"/>
      <c r="B181" s="124"/>
      <c r="C181" s="139" t="s">
        <v>163</v>
      </c>
      <c r="D181" s="140">
        <v>6510</v>
      </c>
      <c r="E181" s="300">
        <v>300000</v>
      </c>
      <c r="F181" s="325">
        <v>150000</v>
      </c>
      <c r="G181" s="334">
        <f t="shared" si="7"/>
        <v>0.5</v>
      </c>
      <c r="H181" s="91"/>
    </row>
    <row r="182" spans="1:8" s="13" customFormat="1" ht="13.5" thickBot="1">
      <c r="A182" s="339">
        <v>720</v>
      </c>
      <c r="B182" s="477" t="s">
        <v>93</v>
      </c>
      <c r="C182" s="477"/>
      <c r="D182" s="360"/>
      <c r="E182" s="357">
        <f>SUM(E183:E183)</f>
        <v>15808337</v>
      </c>
      <c r="F182" s="357">
        <f>SUM(F183:F183)</f>
        <v>71868408</v>
      </c>
      <c r="G182" s="397">
        <f t="shared" si="7"/>
        <v>4.546234559650392</v>
      </c>
      <c r="H182" s="141"/>
    </row>
    <row r="183" spans="1:8" ht="13.5" thickBot="1">
      <c r="A183" s="495"/>
      <c r="B183" s="92">
        <v>72095</v>
      </c>
      <c r="C183" s="35" t="s">
        <v>44</v>
      </c>
      <c r="D183" s="35"/>
      <c r="E183" s="262">
        <f>SUM(E184,E186)</f>
        <v>15808337</v>
      </c>
      <c r="F183" s="262">
        <f>SUM(F184,F186)</f>
        <v>71868408</v>
      </c>
      <c r="G183" s="396">
        <f t="shared" si="7"/>
        <v>4.546234559650392</v>
      </c>
      <c r="H183" s="74"/>
    </row>
    <row r="184" spans="1:8" ht="12.75">
      <c r="A184" s="464"/>
      <c r="B184" s="417" t="s">
        <v>88</v>
      </c>
      <c r="C184" s="418"/>
      <c r="D184" s="115"/>
      <c r="E184" s="261">
        <f>SUM(E185)</f>
        <v>2768609</v>
      </c>
      <c r="F184" s="261">
        <f>SUM(F185)</f>
        <v>13719154</v>
      </c>
      <c r="G184" s="394">
        <f t="shared" si="7"/>
        <v>4.955251536060166</v>
      </c>
      <c r="H184" s="94"/>
    </row>
    <row r="185" spans="1:8" ht="51">
      <c r="A185" s="464"/>
      <c r="B185" s="65"/>
      <c r="C185" s="145" t="s">
        <v>256</v>
      </c>
      <c r="D185" s="138" t="s">
        <v>173</v>
      </c>
      <c r="E185" s="260">
        <v>2768609</v>
      </c>
      <c r="F185" s="318">
        <v>13719154</v>
      </c>
      <c r="G185" s="333">
        <f t="shared" si="7"/>
        <v>4.955251536060166</v>
      </c>
      <c r="H185" s="16"/>
    </row>
    <row r="186" spans="1:8" ht="12.75">
      <c r="A186" s="464"/>
      <c r="B186" s="476" t="s">
        <v>75</v>
      </c>
      <c r="C186" s="447"/>
      <c r="D186" s="147"/>
      <c r="E186" s="261">
        <f>SUM(E187:E188)</f>
        <v>13039728</v>
      </c>
      <c r="F186" s="261">
        <f>SUM(F187:F188)</f>
        <v>58149254</v>
      </c>
      <c r="G186" s="393">
        <f t="shared" si="7"/>
        <v>4.459391637616981</v>
      </c>
      <c r="H186" s="16"/>
    </row>
    <row r="187" spans="1:8" ht="58.5" customHeight="1">
      <c r="A187" s="464"/>
      <c r="B187" s="439"/>
      <c r="C187" s="145" t="s">
        <v>94</v>
      </c>
      <c r="D187" s="138" t="s">
        <v>195</v>
      </c>
      <c r="E187" s="260">
        <v>11667125</v>
      </c>
      <c r="F187" s="318">
        <v>52028280</v>
      </c>
      <c r="G187" s="333">
        <f t="shared" si="7"/>
        <v>4.459391666755949</v>
      </c>
      <c r="H187" s="16"/>
    </row>
    <row r="188" spans="1:8" ht="51.75" thickBot="1">
      <c r="A188" s="464"/>
      <c r="B188" s="440"/>
      <c r="C188" s="146" t="s">
        <v>136</v>
      </c>
      <c r="D188" s="142" t="s">
        <v>196</v>
      </c>
      <c r="E188" s="256">
        <v>1372603</v>
      </c>
      <c r="F188" s="319">
        <v>6120974</v>
      </c>
      <c r="G188" s="334">
        <f t="shared" si="7"/>
        <v>4.459391389935765</v>
      </c>
      <c r="H188" s="91"/>
    </row>
    <row r="189" spans="1:8" ht="13.5" thickBot="1">
      <c r="A189" s="351">
        <v>750</v>
      </c>
      <c r="B189" s="403"/>
      <c r="C189" s="352" t="s">
        <v>9</v>
      </c>
      <c r="D189" s="361"/>
      <c r="E189" s="358">
        <f>SUM(E190,E195,E199,E206,E211,E216,E226,)</f>
        <v>2803299</v>
      </c>
      <c r="F189" s="358">
        <f>SUM(F190,F195,F199,F206,F211,F216,F226,)</f>
        <v>10289762</v>
      </c>
      <c r="G189" s="397">
        <f t="shared" si="7"/>
        <v>3.6705902581208782</v>
      </c>
      <c r="H189" s="144"/>
    </row>
    <row r="190" spans="1:8" ht="26.25" thickBot="1">
      <c r="A190" s="517"/>
      <c r="B190" s="101">
        <v>75001</v>
      </c>
      <c r="C190" s="18" t="s">
        <v>95</v>
      </c>
      <c r="D190" s="18"/>
      <c r="E190" s="262">
        <f>SUM(E194,E191)</f>
        <v>984714</v>
      </c>
      <c r="F190" s="262">
        <f>SUM(F194,F191)</f>
        <v>992623</v>
      </c>
      <c r="G190" s="396">
        <f t="shared" si="7"/>
        <v>1.008031773692666</v>
      </c>
      <c r="H190" s="75"/>
    </row>
    <row r="191" spans="1:8" ht="12.75">
      <c r="A191" s="518"/>
      <c r="B191" s="417" t="s">
        <v>74</v>
      </c>
      <c r="C191" s="418"/>
      <c r="D191" s="115"/>
      <c r="E191" s="261">
        <f>SUM(E192:E193)</f>
        <v>984714</v>
      </c>
      <c r="F191" s="261">
        <f>SUM(F192:F193)</f>
        <v>992623</v>
      </c>
      <c r="G191" s="394">
        <f t="shared" si="7"/>
        <v>1.008031773692666</v>
      </c>
      <c r="H191" s="143"/>
    </row>
    <row r="192" spans="1:8" ht="41.25" customHeight="1">
      <c r="A192" s="518"/>
      <c r="B192" s="423"/>
      <c r="C192" s="106" t="s">
        <v>129</v>
      </c>
      <c r="D192" s="148">
        <v>2008</v>
      </c>
      <c r="E192" s="254">
        <v>837007</v>
      </c>
      <c r="F192" s="318">
        <v>843730</v>
      </c>
      <c r="G192" s="333">
        <f t="shared" si="7"/>
        <v>1.0080321908896819</v>
      </c>
      <c r="H192" s="79"/>
    </row>
    <row r="193" spans="1:8" ht="42" customHeight="1">
      <c r="A193" s="518"/>
      <c r="B193" s="424"/>
      <c r="C193" s="106" t="s">
        <v>137</v>
      </c>
      <c r="D193" s="148">
        <v>2009</v>
      </c>
      <c r="E193" s="254">
        <v>147707</v>
      </c>
      <c r="F193" s="318">
        <v>148893</v>
      </c>
      <c r="G193" s="333">
        <f t="shared" si="7"/>
        <v>1.00802940957436</v>
      </c>
      <c r="H193" s="79"/>
    </row>
    <row r="194" spans="1:8" ht="13.5" thickBot="1">
      <c r="A194" s="518"/>
      <c r="B194" s="435" t="s">
        <v>75</v>
      </c>
      <c r="C194" s="436"/>
      <c r="D194" s="116"/>
      <c r="E194" s="268">
        <v>0</v>
      </c>
      <c r="F194" s="329">
        <v>0</v>
      </c>
      <c r="G194" s="385"/>
      <c r="H194" s="149"/>
    </row>
    <row r="195" spans="1:8" ht="13.5" thickBot="1">
      <c r="A195" s="518"/>
      <c r="B195" s="151">
        <v>75011</v>
      </c>
      <c r="C195" s="39" t="s">
        <v>45</v>
      </c>
      <c r="D195" s="38"/>
      <c r="E195" s="269">
        <f>SUM(E198,E196)</f>
        <v>694000</v>
      </c>
      <c r="F195" s="269">
        <f>SUM(F198,F196)</f>
        <v>694000</v>
      </c>
      <c r="G195" s="396">
        <f>SUM(F195/E195)</f>
        <v>1</v>
      </c>
      <c r="H195" s="150"/>
    </row>
    <row r="196" spans="1:8" ht="12.75">
      <c r="A196" s="518"/>
      <c r="B196" s="417" t="s">
        <v>74</v>
      </c>
      <c r="C196" s="418"/>
      <c r="D196" s="115"/>
      <c r="E196" s="261">
        <f>SUM(E197:E197)</f>
        <v>694000</v>
      </c>
      <c r="F196" s="261">
        <f>SUM(F197:F197)</f>
        <v>694000</v>
      </c>
      <c r="G196" s="394">
        <f>SUM(F196/E196)</f>
        <v>1</v>
      </c>
      <c r="H196" s="94"/>
    </row>
    <row r="197" spans="1:8" ht="38.25">
      <c r="A197" s="518"/>
      <c r="B197" s="136"/>
      <c r="C197" s="44" t="s">
        <v>46</v>
      </c>
      <c r="D197" s="82">
        <v>2210</v>
      </c>
      <c r="E197" s="260">
        <v>694000</v>
      </c>
      <c r="F197" s="318">
        <v>694000</v>
      </c>
      <c r="G197" s="333"/>
      <c r="H197" s="16"/>
    </row>
    <row r="198" spans="1:8" ht="13.5" thickBot="1">
      <c r="A198" s="518"/>
      <c r="B198" s="435" t="s">
        <v>76</v>
      </c>
      <c r="C198" s="436"/>
      <c r="D198" s="116"/>
      <c r="E198" s="268">
        <v>0</v>
      </c>
      <c r="F198" s="329">
        <v>0</v>
      </c>
      <c r="G198" s="385"/>
      <c r="H198" s="91"/>
    </row>
    <row r="199" spans="1:8" ht="13.5" thickBot="1">
      <c r="A199" s="464"/>
      <c r="B199" s="86">
        <v>75018</v>
      </c>
      <c r="C199" s="35" t="s">
        <v>47</v>
      </c>
      <c r="D199" s="35"/>
      <c r="E199" s="273">
        <f>SUM(E205,E200)</f>
        <v>258000</v>
      </c>
      <c r="F199" s="273">
        <f>SUM(F205,F200)</f>
        <v>277700</v>
      </c>
      <c r="G199" s="396">
        <f aca="true" t="shared" si="8" ref="G199:G204">SUM(F199/E199)</f>
        <v>1.0763565891472868</v>
      </c>
      <c r="H199" s="74"/>
    </row>
    <row r="200" spans="1:8" ht="12.75">
      <c r="A200" s="464"/>
      <c r="B200" s="417" t="s">
        <v>74</v>
      </c>
      <c r="C200" s="418"/>
      <c r="D200" s="115"/>
      <c r="E200" s="274">
        <f>SUM(E201:E204)</f>
        <v>258000</v>
      </c>
      <c r="F200" s="274">
        <f>SUM(F201:F204)</f>
        <v>277700</v>
      </c>
      <c r="G200" s="394">
        <f t="shared" si="8"/>
        <v>1.0763565891472868</v>
      </c>
      <c r="H200" s="94"/>
    </row>
    <row r="201" spans="1:8" ht="31.5" customHeight="1">
      <c r="A201" s="464"/>
      <c r="B201" s="421"/>
      <c r="C201" s="419" t="s">
        <v>257</v>
      </c>
      <c r="D201" s="117" t="s">
        <v>175</v>
      </c>
      <c r="E201" s="275">
        <v>3000</v>
      </c>
      <c r="F201" s="318">
        <v>3000</v>
      </c>
      <c r="G201" s="333">
        <f t="shared" si="8"/>
        <v>1</v>
      </c>
      <c r="H201" s="16"/>
    </row>
    <row r="202" spans="1:8" ht="27" customHeight="1">
      <c r="A202" s="464"/>
      <c r="B202" s="422"/>
      <c r="C202" s="451"/>
      <c r="D202" s="117" t="s">
        <v>171</v>
      </c>
      <c r="E202" s="275">
        <v>38000</v>
      </c>
      <c r="F202" s="22">
        <v>57700</v>
      </c>
      <c r="G202" s="333">
        <f t="shared" si="8"/>
        <v>1.518421052631579</v>
      </c>
      <c r="H202" s="91"/>
    </row>
    <row r="203" spans="1:8" ht="26.25" customHeight="1">
      <c r="A203" s="464"/>
      <c r="B203" s="422"/>
      <c r="C203" s="420"/>
      <c r="D203" s="117" t="s">
        <v>173</v>
      </c>
      <c r="E203" s="275">
        <v>150000</v>
      </c>
      <c r="F203" s="318">
        <v>150000</v>
      </c>
      <c r="G203" s="333">
        <f t="shared" si="8"/>
        <v>1</v>
      </c>
      <c r="H203" s="91"/>
    </row>
    <row r="204" spans="1:8" ht="26.25" thickBot="1">
      <c r="A204" s="464"/>
      <c r="B204" s="448"/>
      <c r="C204" s="44" t="s">
        <v>36</v>
      </c>
      <c r="D204" s="117" t="s">
        <v>198</v>
      </c>
      <c r="E204" s="275">
        <v>67000</v>
      </c>
      <c r="F204" s="319">
        <v>67000</v>
      </c>
      <c r="G204" s="333">
        <f t="shared" si="8"/>
        <v>1</v>
      </c>
      <c r="H204" s="91"/>
    </row>
    <row r="205" spans="1:8" ht="13.5" thickBot="1">
      <c r="A205" s="464"/>
      <c r="B205" s="435" t="s">
        <v>76</v>
      </c>
      <c r="C205" s="436"/>
      <c r="D205" s="116"/>
      <c r="E205" s="301">
        <v>0</v>
      </c>
      <c r="F205" s="402">
        <v>0</v>
      </c>
      <c r="G205" s="385"/>
      <c r="H205" s="91"/>
    </row>
    <row r="206" spans="1:8" ht="13.5" thickBot="1">
      <c r="A206" s="464"/>
      <c r="B206" s="86">
        <v>75046</v>
      </c>
      <c r="C206" s="35" t="s">
        <v>48</v>
      </c>
      <c r="D206" s="35"/>
      <c r="E206" s="269">
        <f>SUM(E210,E207)</f>
        <v>68474</v>
      </c>
      <c r="F206" s="269">
        <f>SUM(F210,F207)</f>
        <v>68474</v>
      </c>
      <c r="G206" s="396">
        <f aca="true" t="shared" si="9" ref="G206:G269">SUM(F206/E206)</f>
        <v>1</v>
      </c>
      <c r="H206" s="74"/>
    </row>
    <row r="207" spans="1:8" ht="12.75">
      <c r="A207" s="464"/>
      <c r="B207" s="417" t="s">
        <v>74</v>
      </c>
      <c r="C207" s="418"/>
      <c r="D207" s="115"/>
      <c r="E207" s="261">
        <f>SUM(E208:E209)</f>
        <v>68474</v>
      </c>
      <c r="F207" s="261">
        <f>SUM(F208:F209)</f>
        <v>68474</v>
      </c>
      <c r="G207" s="394">
        <f t="shared" si="9"/>
        <v>1</v>
      </c>
      <c r="H207" s="94"/>
    </row>
    <row r="208" spans="1:8" ht="38.25">
      <c r="A208" s="464"/>
      <c r="B208" s="421"/>
      <c r="C208" s="44" t="s">
        <v>29</v>
      </c>
      <c r="D208" s="82">
        <v>2210</v>
      </c>
      <c r="E208" s="260">
        <v>64000</v>
      </c>
      <c r="F208" s="318">
        <v>64000</v>
      </c>
      <c r="G208" s="333">
        <f t="shared" si="9"/>
        <v>1</v>
      </c>
      <c r="H208" s="16"/>
    </row>
    <row r="209" spans="1:8" ht="38.25">
      <c r="A209" s="464"/>
      <c r="B209" s="448"/>
      <c r="C209" s="44" t="s">
        <v>32</v>
      </c>
      <c r="D209" s="82">
        <v>2360</v>
      </c>
      <c r="E209" s="260">
        <v>4474</v>
      </c>
      <c r="F209" s="22">
        <v>4474</v>
      </c>
      <c r="G209" s="333">
        <f t="shared" si="9"/>
        <v>1</v>
      </c>
      <c r="H209" s="16"/>
    </row>
    <row r="210" spans="1:8" ht="13.5" thickBot="1">
      <c r="A210" s="464"/>
      <c r="B210" s="435" t="s">
        <v>76</v>
      </c>
      <c r="C210" s="436"/>
      <c r="D210" s="116"/>
      <c r="E210" s="268">
        <v>0</v>
      </c>
      <c r="F210" s="316">
        <v>0</v>
      </c>
      <c r="G210" s="385"/>
      <c r="H210" s="91"/>
    </row>
    <row r="211" spans="1:8" ht="13.5" thickBot="1">
      <c r="A211" s="464"/>
      <c r="B211" s="86">
        <v>75071</v>
      </c>
      <c r="C211" s="18" t="s">
        <v>96</v>
      </c>
      <c r="D211" s="18"/>
      <c r="E211" s="262">
        <f>SUM(E215,E212)</f>
        <v>393111</v>
      </c>
      <c r="F211" s="262">
        <f>SUM(F215,F212)</f>
        <v>428222</v>
      </c>
      <c r="G211" s="396">
        <f t="shared" si="9"/>
        <v>1.0893157403379707</v>
      </c>
      <c r="H211" s="76"/>
    </row>
    <row r="212" spans="1:8" ht="12.75">
      <c r="A212" s="464"/>
      <c r="B212" s="417" t="s">
        <v>74</v>
      </c>
      <c r="C212" s="418"/>
      <c r="D212" s="115"/>
      <c r="E212" s="261">
        <f>SUM(E213:E214)</f>
        <v>393111</v>
      </c>
      <c r="F212" s="261">
        <f>SUM(F213:F214)</f>
        <v>428222</v>
      </c>
      <c r="G212" s="394">
        <f t="shared" si="9"/>
        <v>1.0893157403379707</v>
      </c>
      <c r="H212" s="94"/>
    </row>
    <row r="213" spans="1:8" ht="59.25" customHeight="1">
      <c r="A213" s="464"/>
      <c r="B213" s="421"/>
      <c r="C213" s="44" t="s">
        <v>144</v>
      </c>
      <c r="D213" s="82">
        <v>2007</v>
      </c>
      <c r="E213" s="260">
        <v>334144</v>
      </c>
      <c r="F213" s="318">
        <v>363989</v>
      </c>
      <c r="G213" s="333">
        <f t="shared" si="9"/>
        <v>1.0893177791610802</v>
      </c>
      <c r="H213" s="16"/>
    </row>
    <row r="214" spans="1:8" ht="53.25" customHeight="1">
      <c r="A214" s="464"/>
      <c r="B214" s="448"/>
      <c r="C214" s="44" t="s">
        <v>145</v>
      </c>
      <c r="D214" s="82">
        <v>2009</v>
      </c>
      <c r="E214" s="260">
        <v>58967</v>
      </c>
      <c r="F214" s="318">
        <v>64233</v>
      </c>
      <c r="G214" s="333">
        <f t="shared" si="9"/>
        <v>1.0893041870876932</v>
      </c>
      <c r="H214" s="16"/>
    </row>
    <row r="215" spans="1:8" ht="13.5" thickBot="1">
      <c r="A215" s="464"/>
      <c r="B215" s="435" t="s">
        <v>76</v>
      </c>
      <c r="C215" s="436"/>
      <c r="D215" s="116"/>
      <c r="E215" s="268">
        <v>0</v>
      </c>
      <c r="F215" s="329">
        <v>0</v>
      </c>
      <c r="G215" s="385"/>
      <c r="H215" s="91"/>
    </row>
    <row r="216" spans="1:8" ht="13.5" thickBot="1">
      <c r="A216" s="464"/>
      <c r="B216" s="86">
        <v>75075</v>
      </c>
      <c r="C216" s="35" t="s">
        <v>65</v>
      </c>
      <c r="D216" s="35"/>
      <c r="E216" s="269">
        <f>SUM(E222,E217)</f>
        <v>260000</v>
      </c>
      <c r="F216" s="269">
        <f>SUM(F222,F217)</f>
        <v>607568</v>
      </c>
      <c r="G216" s="396">
        <f t="shared" si="9"/>
        <v>2.3368</v>
      </c>
      <c r="H216" s="76"/>
    </row>
    <row r="217" spans="1:8" ht="12.75">
      <c r="A217" s="464"/>
      <c r="B217" s="417" t="s">
        <v>74</v>
      </c>
      <c r="C217" s="418"/>
      <c r="D217" s="115"/>
      <c r="E217" s="261">
        <f>SUM(E218:E221)</f>
        <v>260000</v>
      </c>
      <c r="F217" s="261">
        <f>SUM(F218:F221)</f>
        <v>463078</v>
      </c>
      <c r="G217" s="394">
        <f t="shared" si="9"/>
        <v>1.7810692307692308</v>
      </c>
      <c r="H217" s="94"/>
    </row>
    <row r="218" spans="1:8" ht="56.25" customHeight="1">
      <c r="A218" s="464"/>
      <c r="B218" s="530"/>
      <c r="C218" s="152" t="s">
        <v>258</v>
      </c>
      <c r="D218" s="528">
        <v>2708</v>
      </c>
      <c r="E218" s="278">
        <v>0</v>
      </c>
      <c r="F218" s="318">
        <v>80125</v>
      </c>
      <c r="G218" s="333"/>
      <c r="H218" s="94"/>
    </row>
    <row r="219" spans="1:8" ht="54" customHeight="1">
      <c r="A219" s="464"/>
      <c r="B219" s="531"/>
      <c r="C219" s="152" t="s">
        <v>240</v>
      </c>
      <c r="D219" s="529"/>
      <c r="E219" s="278">
        <v>0</v>
      </c>
      <c r="F219" s="318">
        <v>373526</v>
      </c>
      <c r="G219" s="333"/>
      <c r="H219" s="94"/>
    </row>
    <row r="220" spans="1:8" ht="56.25" customHeight="1">
      <c r="A220" s="464"/>
      <c r="B220" s="531"/>
      <c r="C220" s="152" t="s">
        <v>259</v>
      </c>
      <c r="D220" s="129">
        <v>2709</v>
      </c>
      <c r="E220" s="278">
        <v>0</v>
      </c>
      <c r="F220" s="318">
        <v>9427</v>
      </c>
      <c r="G220" s="333"/>
      <c r="H220" s="94"/>
    </row>
    <row r="221" spans="1:8" ht="45.75" customHeight="1">
      <c r="A221" s="464"/>
      <c r="B221" s="532"/>
      <c r="C221" s="153" t="s">
        <v>169</v>
      </c>
      <c r="D221" s="148">
        <v>2710</v>
      </c>
      <c r="E221" s="254">
        <v>260000</v>
      </c>
      <c r="F221" s="22">
        <v>0</v>
      </c>
      <c r="G221" s="333">
        <f t="shared" si="9"/>
        <v>0</v>
      </c>
      <c r="H221" s="16"/>
    </row>
    <row r="222" spans="1:8" ht="12.75">
      <c r="A222" s="464"/>
      <c r="B222" s="446" t="s">
        <v>76</v>
      </c>
      <c r="C222" s="447"/>
      <c r="D222" s="154"/>
      <c r="E222" s="279">
        <f>SUM(E223:E225)</f>
        <v>0</v>
      </c>
      <c r="F222" s="279">
        <f>SUM(F223:F225)</f>
        <v>144490</v>
      </c>
      <c r="G222" s="387"/>
      <c r="H222" s="16"/>
    </row>
    <row r="223" spans="1:8" ht="53.25" customHeight="1">
      <c r="A223" s="464"/>
      <c r="B223" s="439"/>
      <c r="C223" s="17" t="s">
        <v>258</v>
      </c>
      <c r="D223" s="429">
        <v>6298</v>
      </c>
      <c r="E223" s="280">
        <v>0</v>
      </c>
      <c r="F223" s="22">
        <v>100291</v>
      </c>
      <c r="G223" s="333"/>
      <c r="H223" s="3"/>
    </row>
    <row r="224" spans="1:8" ht="53.25" customHeight="1">
      <c r="A224" s="464"/>
      <c r="B224" s="469"/>
      <c r="C224" s="155" t="s">
        <v>240</v>
      </c>
      <c r="D224" s="430"/>
      <c r="E224" s="281">
        <v>0</v>
      </c>
      <c r="F224" s="318">
        <v>32400</v>
      </c>
      <c r="G224" s="333"/>
      <c r="H224" s="72"/>
    </row>
    <row r="225" spans="1:8" ht="57.75" customHeight="1" thickBot="1">
      <c r="A225" s="464"/>
      <c r="B225" s="440"/>
      <c r="C225" s="152" t="s">
        <v>260</v>
      </c>
      <c r="D225" s="156">
        <v>6299</v>
      </c>
      <c r="E225" s="282">
        <v>0</v>
      </c>
      <c r="F225" s="319">
        <v>11799</v>
      </c>
      <c r="G225" s="334"/>
      <c r="H225" s="24"/>
    </row>
    <row r="226" spans="1:8" ht="13.5" thickBot="1">
      <c r="A226" s="464"/>
      <c r="B226" s="86">
        <v>75095</v>
      </c>
      <c r="C226" s="35" t="s">
        <v>44</v>
      </c>
      <c r="D226" s="35"/>
      <c r="E226" s="273">
        <f>SUM(E232,E227)</f>
        <v>145000</v>
      </c>
      <c r="F226" s="273">
        <f>SUM(F232,F227)</f>
        <v>7221175</v>
      </c>
      <c r="G226" s="396">
        <f t="shared" si="9"/>
        <v>49.801206896551726</v>
      </c>
      <c r="H226" s="74"/>
    </row>
    <row r="227" spans="1:8" ht="12.75">
      <c r="A227" s="464"/>
      <c r="B227" s="417" t="s">
        <v>74</v>
      </c>
      <c r="C227" s="418"/>
      <c r="D227" s="115"/>
      <c r="E227" s="274">
        <f>SUM(E228:E231)</f>
        <v>145000</v>
      </c>
      <c r="F227" s="274">
        <f>SUM(F228:F231)</f>
        <v>221175</v>
      </c>
      <c r="G227" s="394">
        <f t="shared" si="9"/>
        <v>1.525344827586207</v>
      </c>
      <c r="H227" s="94"/>
    </row>
    <row r="228" spans="1:8" ht="49.5" customHeight="1">
      <c r="A228" s="464"/>
      <c r="B228" s="421"/>
      <c r="C228" s="107" t="s">
        <v>199</v>
      </c>
      <c r="D228" s="157">
        <v>2230</v>
      </c>
      <c r="E228" s="283">
        <v>85000</v>
      </c>
      <c r="F228" s="318">
        <v>10000</v>
      </c>
      <c r="G228" s="333">
        <f t="shared" si="9"/>
        <v>0.11764705882352941</v>
      </c>
      <c r="H228" s="16" t="s">
        <v>69</v>
      </c>
    </row>
    <row r="229" spans="1:8" ht="39" customHeight="1">
      <c r="A229" s="464"/>
      <c r="B229" s="422"/>
      <c r="C229" s="66" t="s">
        <v>241</v>
      </c>
      <c r="D229" s="415">
        <v>2708</v>
      </c>
      <c r="E229" s="295">
        <v>0</v>
      </c>
      <c r="F229" s="22">
        <v>143395</v>
      </c>
      <c r="G229" s="333"/>
      <c r="H229" s="16"/>
    </row>
    <row r="230" spans="1:8" ht="39" customHeight="1">
      <c r="A230" s="464"/>
      <c r="B230" s="422"/>
      <c r="C230" s="66" t="s">
        <v>242</v>
      </c>
      <c r="D230" s="416"/>
      <c r="E230" s="260">
        <v>0</v>
      </c>
      <c r="F230" s="318">
        <v>67780</v>
      </c>
      <c r="G230" s="333"/>
      <c r="H230" s="16"/>
    </row>
    <row r="231" spans="1:8" ht="41.25" customHeight="1">
      <c r="A231" s="464"/>
      <c r="B231" s="422"/>
      <c r="C231" s="153" t="s">
        <v>169</v>
      </c>
      <c r="D231" s="157">
        <v>2710</v>
      </c>
      <c r="E231" s="283">
        <v>60000</v>
      </c>
      <c r="F231" s="22">
        <v>0</v>
      </c>
      <c r="G231" s="333">
        <f t="shared" si="9"/>
        <v>0</v>
      </c>
      <c r="H231" s="16"/>
    </row>
    <row r="232" spans="1:8" ht="12.75">
      <c r="A232" s="464"/>
      <c r="B232" s="446" t="s">
        <v>76</v>
      </c>
      <c r="C232" s="447"/>
      <c r="D232" s="51"/>
      <c r="E232" s="274">
        <f>SUM(E233)</f>
        <v>0</v>
      </c>
      <c r="F232" s="400">
        <f>SUM(F233)</f>
        <v>7000000</v>
      </c>
      <c r="G232" s="387"/>
      <c r="H232" s="16"/>
    </row>
    <row r="233" spans="1:8" ht="51.75" thickBot="1">
      <c r="A233" s="464"/>
      <c r="B233" s="158"/>
      <c r="C233" s="37" t="s">
        <v>261</v>
      </c>
      <c r="D233" s="159">
        <v>6207</v>
      </c>
      <c r="E233" s="284">
        <v>0</v>
      </c>
      <c r="F233" s="319">
        <v>7000000</v>
      </c>
      <c r="G233" s="334"/>
      <c r="H233" s="91"/>
    </row>
    <row r="234" spans="1:8" ht="13.5" thickBot="1">
      <c r="A234" s="351">
        <v>752</v>
      </c>
      <c r="B234" s="359"/>
      <c r="C234" s="353" t="s">
        <v>200</v>
      </c>
      <c r="D234" s="353"/>
      <c r="E234" s="358">
        <f>SUM(E235)</f>
        <v>4000</v>
      </c>
      <c r="F234" s="358">
        <f>SUM(F235)</f>
        <v>5000</v>
      </c>
      <c r="G234" s="397">
        <f>SUM(F234/E234)</f>
        <v>1.25</v>
      </c>
      <c r="H234" s="75"/>
    </row>
    <row r="235" spans="1:8" ht="13.5" thickBot="1">
      <c r="A235" s="495"/>
      <c r="B235" s="86">
        <v>75212</v>
      </c>
      <c r="C235" s="35" t="s">
        <v>201</v>
      </c>
      <c r="D235" s="35"/>
      <c r="E235" s="269">
        <f>E236+E238</f>
        <v>4000</v>
      </c>
      <c r="F235" s="269">
        <f>F236+F238</f>
        <v>5000</v>
      </c>
      <c r="G235" s="396">
        <f>SUM(F235/E235)</f>
        <v>1.25</v>
      </c>
      <c r="H235" s="74"/>
    </row>
    <row r="236" spans="1:8" ht="12.75">
      <c r="A236" s="464"/>
      <c r="B236" s="450" t="s">
        <v>74</v>
      </c>
      <c r="C236" s="417"/>
      <c r="D236" s="113"/>
      <c r="E236" s="261">
        <f>SUM(E237:E237)</f>
        <v>4000</v>
      </c>
      <c r="F236" s="261">
        <f>SUM(F237:F237)</f>
        <v>5000</v>
      </c>
      <c r="G236" s="394">
        <f>SUM(F236/E236)</f>
        <v>1.25</v>
      </c>
      <c r="H236" s="3"/>
    </row>
    <row r="237" spans="1:8" ht="38.25">
      <c r="A237" s="464"/>
      <c r="B237" s="136"/>
      <c r="C237" s="44" t="s">
        <v>29</v>
      </c>
      <c r="D237" s="82">
        <v>2210</v>
      </c>
      <c r="E237" s="260">
        <v>4000</v>
      </c>
      <c r="F237" s="318">
        <v>5000</v>
      </c>
      <c r="G237" s="333">
        <f>SUM(F237/E237)</f>
        <v>1.25</v>
      </c>
      <c r="H237" s="3"/>
    </row>
    <row r="238" spans="1:8" ht="13.5" thickBot="1">
      <c r="A238" s="472"/>
      <c r="B238" s="552" t="s">
        <v>76</v>
      </c>
      <c r="C238" s="436"/>
      <c r="D238" s="154"/>
      <c r="E238" s="274">
        <v>0</v>
      </c>
      <c r="F238" s="64">
        <v>0</v>
      </c>
      <c r="G238" s="385"/>
      <c r="H238" s="3"/>
    </row>
    <row r="239" spans="1:8" ht="39" thickBot="1">
      <c r="A239" s="351">
        <v>756</v>
      </c>
      <c r="B239" s="359"/>
      <c r="C239" s="353" t="s">
        <v>16</v>
      </c>
      <c r="D239" s="353"/>
      <c r="E239" s="358">
        <f>E240+E245</f>
        <v>164807819</v>
      </c>
      <c r="F239" s="358">
        <f>F240+F245</f>
        <v>160742790</v>
      </c>
      <c r="G239" s="397">
        <f>SUM(F239/E239)</f>
        <v>0.975334732146416</v>
      </c>
      <c r="H239" s="75"/>
    </row>
    <row r="240" spans="1:8" ht="26.25" thickBot="1">
      <c r="A240" s="495"/>
      <c r="B240" s="92">
        <v>75618</v>
      </c>
      <c r="C240" s="35" t="s">
        <v>70</v>
      </c>
      <c r="D240" s="35"/>
      <c r="E240" s="269">
        <f>E241+E244</f>
        <v>389850</v>
      </c>
      <c r="F240" s="269">
        <f>F241+F244</f>
        <v>1077000</v>
      </c>
      <c r="G240" s="396">
        <f>SUM(F240/E240)</f>
        <v>2.7626010003847634</v>
      </c>
      <c r="H240" s="74"/>
    </row>
    <row r="241" spans="1:8" ht="12.75">
      <c r="A241" s="464"/>
      <c r="B241" s="417" t="s">
        <v>74</v>
      </c>
      <c r="C241" s="417"/>
      <c r="D241" s="113"/>
      <c r="E241" s="261">
        <f>SUM(E242:E243)</f>
        <v>389850</v>
      </c>
      <c r="F241" s="261">
        <f>SUM(F242:F243)</f>
        <v>1077000</v>
      </c>
      <c r="G241" s="386">
        <f>SUM(F241/E241)</f>
        <v>2.7626010003847634</v>
      </c>
      <c r="H241" s="94"/>
    </row>
    <row r="242" spans="1:8" ht="23.25" customHeight="1">
      <c r="A242" s="464"/>
      <c r="B242" s="534"/>
      <c r="C242" s="44" t="s">
        <v>49</v>
      </c>
      <c r="D242" s="117" t="s">
        <v>202</v>
      </c>
      <c r="E242" s="260">
        <v>383100</v>
      </c>
      <c r="F242" s="318">
        <v>1070000</v>
      </c>
      <c r="G242" s="333">
        <f>SUM(F242/E242)</f>
        <v>2.7930044374836855</v>
      </c>
      <c r="H242" s="16"/>
    </row>
    <row r="243" spans="1:8" ht="39" thickBot="1">
      <c r="A243" s="464"/>
      <c r="B243" s="534"/>
      <c r="C243" s="53" t="s">
        <v>97</v>
      </c>
      <c r="D243" s="126" t="s">
        <v>173</v>
      </c>
      <c r="E243" s="260">
        <v>6750</v>
      </c>
      <c r="F243" s="319">
        <v>7000</v>
      </c>
      <c r="G243" s="333">
        <f>SUM(F243/E243)</f>
        <v>1.037037037037037</v>
      </c>
      <c r="H243" s="16"/>
    </row>
    <row r="244" spans="1:8" ht="13.5" thickBot="1">
      <c r="A244" s="464"/>
      <c r="B244" s="435" t="s">
        <v>76</v>
      </c>
      <c r="C244" s="436"/>
      <c r="D244" s="161"/>
      <c r="E244" s="301">
        <v>0</v>
      </c>
      <c r="F244" s="69">
        <v>0</v>
      </c>
      <c r="G244" s="385"/>
      <c r="H244" s="91"/>
    </row>
    <row r="245" spans="1:8" ht="26.25" thickBot="1">
      <c r="A245" s="464"/>
      <c r="B245" s="92">
        <v>75623</v>
      </c>
      <c r="C245" s="35" t="s">
        <v>50</v>
      </c>
      <c r="D245" s="35"/>
      <c r="E245" s="269">
        <f>SUM(E249,E246)</f>
        <v>164417969</v>
      </c>
      <c r="F245" s="269">
        <f>SUM(F249,F246)</f>
        <v>159665790</v>
      </c>
      <c r="G245" s="396">
        <f t="shared" si="9"/>
        <v>0.9710969608194102</v>
      </c>
      <c r="H245" s="74"/>
    </row>
    <row r="246" spans="1:8" ht="12.75">
      <c r="A246" s="464"/>
      <c r="B246" s="417" t="s">
        <v>74</v>
      </c>
      <c r="C246" s="417"/>
      <c r="D246" s="113"/>
      <c r="E246" s="261">
        <f>SUM(E247:E248)</f>
        <v>164417969</v>
      </c>
      <c r="F246" s="261">
        <f>SUM(F247:F248)</f>
        <v>159665790</v>
      </c>
      <c r="G246" s="394">
        <f t="shared" si="9"/>
        <v>0.9710969608194102</v>
      </c>
      <c r="H246" s="94"/>
    </row>
    <row r="247" spans="1:8" ht="12.75">
      <c r="A247" s="464"/>
      <c r="B247" s="421"/>
      <c r="C247" s="44" t="s">
        <v>51</v>
      </c>
      <c r="D247" s="117" t="s">
        <v>203</v>
      </c>
      <c r="E247" s="260">
        <v>36817969</v>
      </c>
      <c r="F247" s="318">
        <v>39665790</v>
      </c>
      <c r="G247" s="333">
        <f t="shared" si="9"/>
        <v>1.0773486717857794</v>
      </c>
      <c r="H247" s="16"/>
    </row>
    <row r="248" spans="1:8" ht="12.75">
      <c r="A248" s="464"/>
      <c r="B248" s="448"/>
      <c r="C248" s="44" t="s">
        <v>262</v>
      </c>
      <c r="D248" s="117" t="s">
        <v>204</v>
      </c>
      <c r="E248" s="260">
        <v>127600000</v>
      </c>
      <c r="F248" s="318">
        <v>120000000</v>
      </c>
      <c r="G248" s="333">
        <f t="shared" si="9"/>
        <v>0.9404388714733543</v>
      </c>
      <c r="H248" s="16"/>
    </row>
    <row r="249" spans="1:8" ht="13.5" thickBot="1">
      <c r="A249" s="464"/>
      <c r="B249" s="535" t="s">
        <v>76</v>
      </c>
      <c r="C249" s="536"/>
      <c r="D249" s="116"/>
      <c r="E249" s="268">
        <v>0</v>
      </c>
      <c r="F249" s="64">
        <v>0</v>
      </c>
      <c r="G249" s="385"/>
      <c r="H249" s="91"/>
    </row>
    <row r="250" spans="1:8" ht="13.5" thickBot="1">
      <c r="A250" s="362">
        <v>758</v>
      </c>
      <c r="B250" s="362"/>
      <c r="C250" s="363" t="s">
        <v>0</v>
      </c>
      <c r="D250" s="363"/>
      <c r="E250" s="364">
        <f>SUM(E251,E255,E259,E263,E267,E271,E280)</f>
        <v>658647332</v>
      </c>
      <c r="F250" s="364">
        <f>SUM(F251,F255,F259,F263,F267,F271,F280)</f>
        <v>755016832</v>
      </c>
      <c r="G250" s="397">
        <f t="shared" si="9"/>
        <v>1.1463142645812767</v>
      </c>
      <c r="H250" s="74"/>
    </row>
    <row r="251" spans="1:8" s="2" customFormat="1" ht="26.25" thickBot="1">
      <c r="A251" s="538"/>
      <c r="B251" s="166">
        <v>75801</v>
      </c>
      <c r="C251" s="162" t="s">
        <v>52</v>
      </c>
      <c r="D251" s="162"/>
      <c r="E251" s="285">
        <f>SUM(E252,E254)</f>
        <v>49651821</v>
      </c>
      <c r="F251" s="285">
        <f>SUM(F252,F254)</f>
        <v>50479906</v>
      </c>
      <c r="G251" s="396">
        <f t="shared" si="9"/>
        <v>1.0166778374553473</v>
      </c>
      <c r="H251" s="163"/>
    </row>
    <row r="252" spans="1:8" ht="12.75">
      <c r="A252" s="539"/>
      <c r="B252" s="533" t="s">
        <v>74</v>
      </c>
      <c r="C252" s="533"/>
      <c r="D252" s="171"/>
      <c r="E252" s="286">
        <f>SUM(E253)</f>
        <v>49651821</v>
      </c>
      <c r="F252" s="286">
        <f>SUM(F253)</f>
        <v>50479906</v>
      </c>
      <c r="G252" s="394">
        <f t="shared" si="9"/>
        <v>1.0166778374553473</v>
      </c>
      <c r="H252" s="94"/>
    </row>
    <row r="253" spans="1:8" ht="12.75">
      <c r="A253" s="539"/>
      <c r="B253" s="167"/>
      <c r="C253" s="108" t="s">
        <v>53</v>
      </c>
      <c r="D253" s="173">
        <v>2920</v>
      </c>
      <c r="E253" s="302">
        <v>49651821</v>
      </c>
      <c r="F253" s="318">
        <v>50479906</v>
      </c>
      <c r="G253" s="333">
        <f t="shared" si="9"/>
        <v>1.0166778374553473</v>
      </c>
      <c r="H253" s="16"/>
    </row>
    <row r="254" spans="1:8" ht="13.5" thickBot="1">
      <c r="A254" s="539"/>
      <c r="B254" s="540" t="s">
        <v>76</v>
      </c>
      <c r="C254" s="540"/>
      <c r="D254" s="172"/>
      <c r="E254" s="290">
        <v>0</v>
      </c>
      <c r="F254" s="64">
        <v>0</v>
      </c>
      <c r="G254" s="385"/>
      <c r="H254" s="91"/>
    </row>
    <row r="255" spans="1:8" ht="26.25" thickBot="1">
      <c r="A255" s="539"/>
      <c r="B255" s="168">
        <v>75802</v>
      </c>
      <c r="C255" s="160" t="s">
        <v>54</v>
      </c>
      <c r="D255" s="160"/>
      <c r="E255" s="287">
        <f>SUM(E256,E257)</f>
        <v>4974000</v>
      </c>
      <c r="F255" s="287">
        <f>SUM(F256,F257)</f>
        <v>0</v>
      </c>
      <c r="G255" s="396">
        <f>SUM(F255/E255)</f>
        <v>0</v>
      </c>
      <c r="H255" s="74"/>
    </row>
    <row r="256" spans="1:8" ht="12.75">
      <c r="A256" s="539"/>
      <c r="B256" s="533" t="s">
        <v>74</v>
      </c>
      <c r="C256" s="533"/>
      <c r="D256" s="171"/>
      <c r="E256" s="286">
        <v>0</v>
      </c>
      <c r="F256" s="286">
        <v>0</v>
      </c>
      <c r="G256" s="386"/>
      <c r="H256" s="94"/>
    </row>
    <row r="257" spans="1:8" ht="12.75">
      <c r="A257" s="539"/>
      <c r="B257" s="537" t="s">
        <v>76</v>
      </c>
      <c r="C257" s="537"/>
      <c r="D257" s="176"/>
      <c r="E257" s="303">
        <f>SUM(E258)</f>
        <v>4974000</v>
      </c>
      <c r="F257" s="303">
        <f>SUM(F258)</f>
        <v>0</v>
      </c>
      <c r="G257" s="393">
        <f>SUM(F257/E257)</f>
        <v>0</v>
      </c>
      <c r="H257" s="16"/>
    </row>
    <row r="258" spans="1:8" ht="40.5" customHeight="1" thickBot="1">
      <c r="A258" s="539"/>
      <c r="B258" s="169"/>
      <c r="C258" s="164" t="s">
        <v>110</v>
      </c>
      <c r="D258" s="174">
        <v>6180</v>
      </c>
      <c r="E258" s="304">
        <v>4974000</v>
      </c>
      <c r="F258" s="319">
        <v>0</v>
      </c>
      <c r="G258" s="334">
        <f>SUM(F258/E258)</f>
        <v>0</v>
      </c>
      <c r="H258" s="91"/>
    </row>
    <row r="259" spans="1:8" ht="13.5" thickBot="1">
      <c r="A259" s="539"/>
      <c r="B259" s="168">
        <v>75804</v>
      </c>
      <c r="C259" s="160" t="s">
        <v>55</v>
      </c>
      <c r="D259" s="160"/>
      <c r="E259" s="287">
        <f>SUM(E260,E262)</f>
        <v>127134179</v>
      </c>
      <c r="F259" s="287">
        <f>SUM(F260,F262)</f>
        <v>128584524</v>
      </c>
      <c r="G259" s="396">
        <f t="shared" si="9"/>
        <v>1.0114079865179293</v>
      </c>
      <c r="H259" s="74"/>
    </row>
    <row r="260" spans="1:8" ht="12.75">
      <c r="A260" s="539"/>
      <c r="B260" s="533" t="s">
        <v>74</v>
      </c>
      <c r="C260" s="533"/>
      <c r="D260" s="171"/>
      <c r="E260" s="286">
        <f>SUM(E261)</f>
        <v>127134179</v>
      </c>
      <c r="F260" s="286">
        <f>SUM(F261)</f>
        <v>128584524</v>
      </c>
      <c r="G260" s="394">
        <f t="shared" si="9"/>
        <v>1.0114079865179293</v>
      </c>
      <c r="H260" s="94"/>
    </row>
    <row r="261" spans="1:8" ht="12.75">
      <c r="A261" s="539"/>
      <c r="B261" s="167"/>
      <c r="C261" s="108" t="s">
        <v>53</v>
      </c>
      <c r="D261" s="173">
        <v>2920</v>
      </c>
      <c r="E261" s="302">
        <v>127134179</v>
      </c>
      <c r="F261" s="318">
        <v>128584524</v>
      </c>
      <c r="G261" s="333">
        <f t="shared" si="9"/>
        <v>1.0114079865179293</v>
      </c>
      <c r="H261" s="16"/>
    </row>
    <row r="262" spans="1:8" ht="13.5" thickBot="1">
      <c r="A262" s="539"/>
      <c r="B262" s="540" t="s">
        <v>76</v>
      </c>
      <c r="C262" s="540"/>
      <c r="D262" s="172"/>
      <c r="E262" s="290">
        <v>0</v>
      </c>
      <c r="F262" s="329">
        <v>0</v>
      </c>
      <c r="G262" s="385"/>
      <c r="H262" s="91"/>
    </row>
    <row r="263" spans="1:8" ht="13.5" thickBot="1">
      <c r="A263" s="539"/>
      <c r="B263" s="168">
        <v>75814</v>
      </c>
      <c r="C263" s="160" t="s">
        <v>71</v>
      </c>
      <c r="D263" s="160"/>
      <c r="E263" s="287">
        <f>SUM(E264,E266)</f>
        <v>1300000</v>
      </c>
      <c r="F263" s="287">
        <f>SUM(F264,F266)</f>
        <v>3000000</v>
      </c>
      <c r="G263" s="396">
        <f t="shared" si="9"/>
        <v>2.3076923076923075</v>
      </c>
      <c r="H263" s="74"/>
    </row>
    <row r="264" spans="1:8" ht="12.75">
      <c r="A264" s="539"/>
      <c r="B264" s="533" t="s">
        <v>74</v>
      </c>
      <c r="C264" s="533"/>
      <c r="D264" s="171"/>
      <c r="E264" s="288">
        <f>SUM(E265)</f>
        <v>1300000</v>
      </c>
      <c r="F264" s="288">
        <f>SUM(F265)</f>
        <v>3000000</v>
      </c>
      <c r="G264" s="394">
        <f t="shared" si="9"/>
        <v>2.3076923076923075</v>
      </c>
      <c r="H264" s="94"/>
    </row>
    <row r="265" spans="1:8" ht="25.5">
      <c r="A265" s="539"/>
      <c r="B265" s="167"/>
      <c r="C265" s="108" t="s">
        <v>56</v>
      </c>
      <c r="D265" s="175" t="s">
        <v>205</v>
      </c>
      <c r="E265" s="302">
        <v>1300000</v>
      </c>
      <c r="F265" s="318">
        <v>3000000</v>
      </c>
      <c r="G265" s="333">
        <f t="shared" si="9"/>
        <v>2.3076923076923075</v>
      </c>
      <c r="H265" s="16"/>
    </row>
    <row r="266" spans="1:8" ht="13.5" thickBot="1">
      <c r="A266" s="539"/>
      <c r="B266" s="540" t="s">
        <v>76</v>
      </c>
      <c r="C266" s="540"/>
      <c r="D266" s="172"/>
      <c r="E266" s="290">
        <v>0</v>
      </c>
      <c r="F266" s="317">
        <v>0</v>
      </c>
      <c r="G266" s="385"/>
      <c r="H266" s="91"/>
    </row>
    <row r="267" spans="1:8" ht="13.5" thickBot="1">
      <c r="A267" s="539"/>
      <c r="B267" s="168">
        <v>75833</v>
      </c>
      <c r="C267" s="160" t="s">
        <v>57</v>
      </c>
      <c r="D267" s="160"/>
      <c r="E267" s="287">
        <f>SUM(E268,E270)</f>
        <v>101487939</v>
      </c>
      <c r="F267" s="287">
        <f>SUM(F268,F270)</f>
        <v>99539682</v>
      </c>
      <c r="G267" s="396">
        <f t="shared" si="9"/>
        <v>0.9808030686286772</v>
      </c>
      <c r="H267" s="74"/>
    </row>
    <row r="268" spans="1:8" ht="12.75">
      <c r="A268" s="539"/>
      <c r="B268" s="533" t="s">
        <v>74</v>
      </c>
      <c r="C268" s="533"/>
      <c r="D268" s="171"/>
      <c r="E268" s="286">
        <f>SUM(E269)</f>
        <v>101487939</v>
      </c>
      <c r="F268" s="286">
        <f>SUM(F269)</f>
        <v>99539682</v>
      </c>
      <c r="G268" s="394">
        <f t="shared" si="9"/>
        <v>0.9808030686286772</v>
      </c>
      <c r="H268" s="209"/>
    </row>
    <row r="269" spans="1:8" ht="12.75">
      <c r="A269" s="539"/>
      <c r="B269" s="167"/>
      <c r="C269" s="108" t="s">
        <v>53</v>
      </c>
      <c r="D269" s="175" t="s">
        <v>206</v>
      </c>
      <c r="E269" s="302">
        <v>101487939</v>
      </c>
      <c r="F269" s="318">
        <v>99539682</v>
      </c>
      <c r="G269" s="333">
        <f t="shared" si="9"/>
        <v>0.9808030686286772</v>
      </c>
      <c r="H269" s="16"/>
    </row>
    <row r="270" spans="1:8" ht="13.5" thickBot="1">
      <c r="A270" s="539"/>
      <c r="B270" s="540" t="s">
        <v>76</v>
      </c>
      <c r="C270" s="540"/>
      <c r="D270" s="172"/>
      <c r="E270" s="290">
        <v>0</v>
      </c>
      <c r="F270" s="290">
        <v>0</v>
      </c>
      <c r="G270" s="385"/>
      <c r="H270" s="211"/>
    </row>
    <row r="271" spans="1:8" ht="13.5" thickBot="1">
      <c r="A271" s="539"/>
      <c r="B271" s="168">
        <v>75861</v>
      </c>
      <c r="C271" s="160" t="s">
        <v>98</v>
      </c>
      <c r="D271" s="160"/>
      <c r="E271" s="287">
        <f>SUM(E272,E276)</f>
        <v>307699452</v>
      </c>
      <c r="F271" s="287">
        <f>SUM(F272,F276)</f>
        <v>403955372</v>
      </c>
      <c r="G271" s="396">
        <f aca="true" t="shared" si="10" ref="G271:G291">SUM(F271/E271)</f>
        <v>1.3128244765284796</v>
      </c>
      <c r="H271" s="74"/>
    </row>
    <row r="272" spans="1:8" ht="12.75">
      <c r="A272" s="539"/>
      <c r="B272" s="533" t="s">
        <v>74</v>
      </c>
      <c r="C272" s="533"/>
      <c r="D272" s="171"/>
      <c r="E272" s="286">
        <f>SUM(E273:E275)</f>
        <v>23680835</v>
      </c>
      <c r="F272" s="286">
        <f>SUM(F273:F275)</f>
        <v>23994900</v>
      </c>
      <c r="G272" s="394">
        <f t="shared" si="10"/>
        <v>1.013262412410711</v>
      </c>
      <c r="H272" s="94"/>
    </row>
    <row r="273" spans="1:10" ht="48" customHeight="1">
      <c r="A273" s="539"/>
      <c r="B273" s="177"/>
      <c r="C273" s="105" t="s">
        <v>142</v>
      </c>
      <c r="D273" s="181">
        <v>2007</v>
      </c>
      <c r="E273" s="305">
        <v>1024685</v>
      </c>
      <c r="F273" s="318">
        <v>1106900</v>
      </c>
      <c r="G273" s="333">
        <f t="shared" si="10"/>
        <v>1.0802344135026862</v>
      </c>
      <c r="H273" s="94"/>
      <c r="J273" s="389"/>
    </row>
    <row r="274" spans="1:8" ht="44.25" customHeight="1">
      <c r="A274" s="539"/>
      <c r="B274" s="433"/>
      <c r="C274" s="109" t="s">
        <v>141</v>
      </c>
      <c r="D274" s="178">
        <v>2008</v>
      </c>
      <c r="E274" s="302">
        <v>20800000</v>
      </c>
      <c r="F274" s="318">
        <v>22508000</v>
      </c>
      <c r="G274" s="333">
        <f t="shared" si="10"/>
        <v>1.0821153846153846</v>
      </c>
      <c r="H274" s="16"/>
    </row>
    <row r="275" spans="1:8" ht="47.25" customHeight="1">
      <c r="A275" s="539"/>
      <c r="B275" s="434"/>
      <c r="C275" s="105" t="s">
        <v>207</v>
      </c>
      <c r="D275" s="179">
        <v>2009</v>
      </c>
      <c r="E275" s="302">
        <v>1856150</v>
      </c>
      <c r="F275" s="22">
        <v>380000</v>
      </c>
      <c r="G275" s="333">
        <f t="shared" si="10"/>
        <v>0.20472483366107266</v>
      </c>
      <c r="H275" s="16"/>
    </row>
    <row r="276" spans="1:8" ht="12.75">
      <c r="A276" s="539"/>
      <c r="B276" s="444" t="s">
        <v>75</v>
      </c>
      <c r="C276" s="444"/>
      <c r="D276" s="180"/>
      <c r="E276" s="303">
        <f>SUM(E277:E279)</f>
        <v>284018617</v>
      </c>
      <c r="F276" s="303">
        <f>SUM(F277:F279)</f>
        <v>379960472</v>
      </c>
      <c r="G276" s="387">
        <f t="shared" si="10"/>
        <v>1.3378012892725268</v>
      </c>
      <c r="H276" s="16"/>
    </row>
    <row r="277" spans="1:10" ht="47.25" customHeight="1">
      <c r="A277" s="539"/>
      <c r="B277" s="431"/>
      <c r="C277" s="105" t="s">
        <v>142</v>
      </c>
      <c r="D277" s="179">
        <v>6207</v>
      </c>
      <c r="E277" s="306">
        <v>183819593</v>
      </c>
      <c r="F277" s="22">
        <f>301473836-10364</f>
        <v>301463472</v>
      </c>
      <c r="G277" s="333">
        <f t="shared" si="10"/>
        <v>1.6399964066942527</v>
      </c>
      <c r="H277" s="16"/>
      <c r="J277" s="9"/>
    </row>
    <row r="278" spans="1:8" ht="42" customHeight="1">
      <c r="A278" s="539"/>
      <c r="B278" s="432"/>
      <c r="C278" s="105" t="s">
        <v>141</v>
      </c>
      <c r="D278" s="179">
        <v>6208</v>
      </c>
      <c r="E278" s="306">
        <v>700000</v>
      </c>
      <c r="F278" s="318">
        <v>492000</v>
      </c>
      <c r="G278" s="333">
        <f t="shared" si="10"/>
        <v>0.7028571428571428</v>
      </c>
      <c r="H278" s="16"/>
    </row>
    <row r="279" spans="1:8" ht="51" customHeight="1" thickBot="1">
      <c r="A279" s="539"/>
      <c r="B279" s="432"/>
      <c r="C279" s="105" t="s">
        <v>143</v>
      </c>
      <c r="D279" s="186">
        <v>6209</v>
      </c>
      <c r="E279" s="306">
        <v>99499024</v>
      </c>
      <c r="F279" s="319">
        <v>78005000</v>
      </c>
      <c r="G279" s="334">
        <f t="shared" si="10"/>
        <v>0.7839775393173706</v>
      </c>
      <c r="H279" s="16"/>
    </row>
    <row r="280" spans="1:8" ht="13.5" thickBot="1">
      <c r="A280" s="539"/>
      <c r="B280" s="170">
        <v>75862</v>
      </c>
      <c r="C280" s="165" t="s">
        <v>99</v>
      </c>
      <c r="D280" s="165"/>
      <c r="E280" s="287">
        <f>SUM(E281,E284)</f>
        <v>66399941</v>
      </c>
      <c r="F280" s="287">
        <f>SUM(F281,F284)</f>
        <v>69457348</v>
      </c>
      <c r="G280" s="396">
        <f t="shared" si="10"/>
        <v>1.0460453270583479</v>
      </c>
      <c r="H280" s="74"/>
    </row>
    <row r="281" spans="1:8" ht="12.75">
      <c r="A281" s="539"/>
      <c r="B281" s="458" t="s">
        <v>74</v>
      </c>
      <c r="C281" s="458"/>
      <c r="D281" s="183"/>
      <c r="E281" s="288">
        <f>SUM(E282:E283)</f>
        <v>65624018</v>
      </c>
      <c r="F281" s="288">
        <f>SUM(F282:F283)</f>
        <v>67483262</v>
      </c>
      <c r="G281" s="394">
        <f t="shared" si="10"/>
        <v>1.0283317610939335</v>
      </c>
      <c r="H281" s="94"/>
    </row>
    <row r="282" spans="1:8" ht="38.25">
      <c r="A282" s="539"/>
      <c r="B282" s="412"/>
      <c r="C282" s="93" t="s">
        <v>147</v>
      </c>
      <c r="D282" s="179">
        <v>2007</v>
      </c>
      <c r="E282" s="306">
        <v>32092275</v>
      </c>
      <c r="F282" s="318">
        <v>40038133</v>
      </c>
      <c r="G282" s="333">
        <f t="shared" si="10"/>
        <v>1.2475941016958132</v>
      </c>
      <c r="H282" s="16"/>
    </row>
    <row r="283" spans="1:8" ht="25.5">
      <c r="A283" s="539"/>
      <c r="B283" s="414"/>
      <c r="C283" s="110" t="s">
        <v>148</v>
      </c>
      <c r="D283" s="178">
        <v>2009</v>
      </c>
      <c r="E283" s="306">
        <v>33531743</v>
      </c>
      <c r="F283" s="22">
        <v>27445129</v>
      </c>
      <c r="G283" s="333">
        <f t="shared" si="10"/>
        <v>0.8184820276118662</v>
      </c>
      <c r="H283" s="16"/>
    </row>
    <row r="284" spans="1:8" ht="12.75">
      <c r="A284" s="539"/>
      <c r="B284" s="444" t="s">
        <v>75</v>
      </c>
      <c r="C284" s="444"/>
      <c r="D284" s="184"/>
      <c r="E284" s="307">
        <f>SUM(E285:E286)</f>
        <v>775923</v>
      </c>
      <c r="F284" s="307">
        <f>SUM(F285:F286)</f>
        <v>1974086</v>
      </c>
      <c r="G284" s="393">
        <f t="shared" si="10"/>
        <v>2.5441777083550816</v>
      </c>
      <c r="H284" s="16"/>
    </row>
    <row r="285" spans="1:8" ht="38.25">
      <c r="A285" s="539"/>
      <c r="B285" s="459"/>
      <c r="C285" s="93" t="s">
        <v>147</v>
      </c>
      <c r="D285" s="179">
        <v>6207</v>
      </c>
      <c r="E285" s="306">
        <v>580702</v>
      </c>
      <c r="F285" s="318">
        <v>1869230</v>
      </c>
      <c r="G285" s="333">
        <f t="shared" si="10"/>
        <v>3.2189143484954417</v>
      </c>
      <c r="H285" s="16"/>
    </row>
    <row r="286" spans="1:8" ht="26.25" thickBot="1">
      <c r="A286" s="539"/>
      <c r="B286" s="548"/>
      <c r="C286" s="185" t="s">
        <v>148</v>
      </c>
      <c r="D286" s="182">
        <v>6209</v>
      </c>
      <c r="E286" s="308">
        <v>195221</v>
      </c>
      <c r="F286" s="319">
        <v>104856</v>
      </c>
      <c r="G286" s="334">
        <f t="shared" si="10"/>
        <v>0.5371143473294369</v>
      </c>
      <c r="H286" s="91"/>
    </row>
    <row r="287" spans="1:8" s="1" customFormat="1" ht="16.5" customHeight="1" thickBot="1">
      <c r="A287" s="362">
        <v>801</v>
      </c>
      <c r="B287" s="365"/>
      <c r="C287" s="366" t="s">
        <v>1</v>
      </c>
      <c r="D287" s="366"/>
      <c r="E287" s="364">
        <f>SUM(E288,E293,E301,E306,E314,E321)</f>
        <v>2279266</v>
      </c>
      <c r="F287" s="364">
        <f>SUM(F288,F293,F301,F306,F314,F321)</f>
        <v>136365</v>
      </c>
      <c r="G287" s="397">
        <f t="shared" si="10"/>
        <v>0.059828471095519344</v>
      </c>
      <c r="H287" s="75"/>
    </row>
    <row r="288" spans="1:8" s="2" customFormat="1" ht="13.5" thickBot="1">
      <c r="A288" s="409"/>
      <c r="B288" s="191">
        <v>80102</v>
      </c>
      <c r="C288" s="187" t="s">
        <v>156</v>
      </c>
      <c r="D288" s="187"/>
      <c r="E288" s="287">
        <f>SUM(E289,E292)</f>
        <v>3366</v>
      </c>
      <c r="F288" s="287">
        <f>SUM(F289,F292)</f>
        <v>1545</v>
      </c>
      <c r="G288" s="396">
        <f t="shared" si="10"/>
        <v>0.4590017825311943</v>
      </c>
      <c r="H288" s="76"/>
    </row>
    <row r="289" spans="1:8" ht="12.75">
      <c r="A289" s="410"/>
      <c r="B289" s="458" t="s">
        <v>74</v>
      </c>
      <c r="C289" s="458"/>
      <c r="D289" s="183"/>
      <c r="E289" s="288">
        <f>SUM(E290:E291)</f>
        <v>3366</v>
      </c>
      <c r="F289" s="288">
        <f>SUM(F290:F291)</f>
        <v>1545</v>
      </c>
      <c r="G289" s="394">
        <f t="shared" si="10"/>
        <v>0.4590017825311943</v>
      </c>
      <c r="H289" s="94"/>
    </row>
    <row r="290" spans="1:8" ht="12.75">
      <c r="A290" s="410"/>
      <c r="B290" s="543"/>
      <c r="C290" s="66" t="s">
        <v>153</v>
      </c>
      <c r="D290" s="189" t="s">
        <v>173</v>
      </c>
      <c r="E290" s="306">
        <v>1045</v>
      </c>
      <c r="F290" s="318">
        <v>1545</v>
      </c>
      <c r="G290" s="333">
        <f t="shared" si="10"/>
        <v>1.4784688995215312</v>
      </c>
      <c r="H290" s="16"/>
    </row>
    <row r="291" spans="1:8" ht="25.5">
      <c r="A291" s="410"/>
      <c r="B291" s="545"/>
      <c r="C291" s="188" t="s">
        <v>263</v>
      </c>
      <c r="D291" s="190" t="s">
        <v>208</v>
      </c>
      <c r="E291" s="308">
        <v>2321</v>
      </c>
      <c r="F291" s="318">
        <v>0</v>
      </c>
      <c r="G291" s="333">
        <f t="shared" si="10"/>
        <v>0</v>
      </c>
      <c r="H291" s="91"/>
    </row>
    <row r="292" spans="1:8" ht="13.5" thickBot="1">
      <c r="A292" s="410"/>
      <c r="B292" s="457" t="s">
        <v>76</v>
      </c>
      <c r="C292" s="457"/>
      <c r="D292" s="193"/>
      <c r="E292" s="290">
        <v>0</v>
      </c>
      <c r="F292" s="64">
        <v>0</v>
      </c>
      <c r="G292" s="334"/>
      <c r="H292" s="91"/>
    </row>
    <row r="293" spans="1:8" s="2" customFormat="1" ht="13.5" thickBot="1">
      <c r="A293" s="410"/>
      <c r="B293" s="191">
        <v>80130</v>
      </c>
      <c r="C293" s="187" t="s">
        <v>264</v>
      </c>
      <c r="D293" s="187"/>
      <c r="E293" s="287">
        <f>SUM(E294,E298)</f>
        <v>1148631</v>
      </c>
      <c r="F293" s="287">
        <f>SUM(F294,F298)</f>
        <v>11080</v>
      </c>
      <c r="G293" s="396">
        <f aca="true" t="shared" si="11" ref="G293:G304">SUM(F293/E293)</f>
        <v>0.009646265859096611</v>
      </c>
      <c r="H293" s="76"/>
    </row>
    <row r="294" spans="1:8" ht="12.75">
      <c r="A294" s="410"/>
      <c r="B294" s="458" t="s">
        <v>74</v>
      </c>
      <c r="C294" s="458"/>
      <c r="D294" s="183"/>
      <c r="E294" s="288">
        <f>SUM(E295:E297)</f>
        <v>8472</v>
      </c>
      <c r="F294" s="288">
        <f>SUM(F295:F297)</f>
        <v>9080</v>
      </c>
      <c r="G294" s="394">
        <f t="shared" si="11"/>
        <v>1.0717658168083097</v>
      </c>
      <c r="H294" s="94"/>
    </row>
    <row r="295" spans="1:8" ht="12.75">
      <c r="A295" s="410"/>
      <c r="B295" s="459"/>
      <c r="C295" s="541" t="s">
        <v>153</v>
      </c>
      <c r="D295" s="189" t="s">
        <v>175</v>
      </c>
      <c r="E295" s="306">
        <v>500</v>
      </c>
      <c r="F295" s="318">
        <v>0</v>
      </c>
      <c r="G295" s="333">
        <f t="shared" si="11"/>
        <v>0</v>
      </c>
      <c r="H295" s="16"/>
    </row>
    <row r="296" spans="1:8" ht="12.75">
      <c r="A296" s="410"/>
      <c r="B296" s="460"/>
      <c r="C296" s="542"/>
      <c r="D296" s="189" t="s">
        <v>173</v>
      </c>
      <c r="E296" s="306">
        <v>7490</v>
      </c>
      <c r="F296" s="318">
        <v>9080</v>
      </c>
      <c r="G296" s="333">
        <f t="shared" si="11"/>
        <v>1.212283044058745</v>
      </c>
      <c r="H296" s="16"/>
    </row>
    <row r="297" spans="1:8" ht="31.5" customHeight="1">
      <c r="A297" s="410"/>
      <c r="B297" s="461"/>
      <c r="C297" s="188" t="s">
        <v>263</v>
      </c>
      <c r="D297" s="189" t="s">
        <v>208</v>
      </c>
      <c r="E297" s="306">
        <v>482</v>
      </c>
      <c r="F297" s="22">
        <v>0</v>
      </c>
      <c r="G297" s="333">
        <f t="shared" si="11"/>
        <v>0</v>
      </c>
      <c r="H297" s="16"/>
    </row>
    <row r="298" spans="1:8" ht="12.75">
      <c r="A298" s="410"/>
      <c r="B298" s="444" t="s">
        <v>76</v>
      </c>
      <c r="C298" s="444"/>
      <c r="D298" s="194"/>
      <c r="E298" s="303">
        <f>SUM(E299:E300)</f>
        <v>1140159</v>
      </c>
      <c r="F298" s="303">
        <f>SUM(F299:F300)</f>
        <v>2000</v>
      </c>
      <c r="G298" s="393">
        <f t="shared" si="11"/>
        <v>0.0017541413083613777</v>
      </c>
      <c r="H298" s="16"/>
    </row>
    <row r="299" spans="1:8" ht="15.75" customHeight="1">
      <c r="A299" s="410"/>
      <c r="B299" s="543"/>
      <c r="C299" s="66" t="s">
        <v>153</v>
      </c>
      <c r="D299" s="189" t="s">
        <v>194</v>
      </c>
      <c r="E299" s="306">
        <v>2000</v>
      </c>
      <c r="F299" s="22">
        <v>2000</v>
      </c>
      <c r="G299" s="333">
        <f t="shared" si="11"/>
        <v>1</v>
      </c>
      <c r="H299" s="16"/>
    </row>
    <row r="300" spans="1:8" ht="53.25" customHeight="1" thickBot="1">
      <c r="A300" s="410"/>
      <c r="B300" s="544"/>
      <c r="C300" s="93" t="s">
        <v>155</v>
      </c>
      <c r="D300" s="192" t="s">
        <v>195</v>
      </c>
      <c r="E300" s="306">
        <v>1138159</v>
      </c>
      <c r="F300" s="330">
        <v>0</v>
      </c>
      <c r="G300" s="334">
        <f t="shared" si="11"/>
        <v>0</v>
      </c>
      <c r="H300" s="16"/>
    </row>
    <row r="301" spans="1:8" s="2" customFormat="1" ht="13.5" thickBot="1">
      <c r="A301" s="410"/>
      <c r="B301" s="191">
        <v>80141</v>
      </c>
      <c r="C301" s="187" t="s">
        <v>100</v>
      </c>
      <c r="D301" s="187"/>
      <c r="E301" s="287">
        <f>SUM(E302,E305)</f>
        <v>46343</v>
      </c>
      <c r="F301" s="287">
        <f>SUM(F302,F305)</f>
        <v>5520</v>
      </c>
      <c r="G301" s="396">
        <f t="shared" si="11"/>
        <v>0.11911183997583238</v>
      </c>
      <c r="H301" s="76"/>
    </row>
    <row r="302" spans="1:8" ht="12.75">
      <c r="A302" s="410"/>
      <c r="B302" s="458" t="s">
        <v>74</v>
      </c>
      <c r="C302" s="458"/>
      <c r="D302" s="183"/>
      <c r="E302" s="288">
        <f>SUM(E303:E304)</f>
        <v>46343</v>
      </c>
      <c r="F302" s="288">
        <f>SUM(F303:F304)</f>
        <v>5520</v>
      </c>
      <c r="G302" s="394">
        <f t="shared" si="11"/>
        <v>0.11911183997583238</v>
      </c>
      <c r="H302" s="209"/>
    </row>
    <row r="303" spans="1:8" ht="12.75">
      <c r="A303" s="410"/>
      <c r="B303" s="459"/>
      <c r="C303" s="66" t="s">
        <v>153</v>
      </c>
      <c r="D303" s="189" t="s">
        <v>173</v>
      </c>
      <c r="E303" s="306">
        <v>8638</v>
      </c>
      <c r="F303" s="318">
        <v>5520</v>
      </c>
      <c r="G303" s="333">
        <f t="shared" si="11"/>
        <v>0.6390368140773327</v>
      </c>
      <c r="H303" s="16"/>
    </row>
    <row r="304" spans="1:8" ht="25.5">
      <c r="A304" s="410"/>
      <c r="B304" s="461"/>
      <c r="C304" s="188" t="s">
        <v>263</v>
      </c>
      <c r="D304" s="190" t="s">
        <v>208</v>
      </c>
      <c r="E304" s="308">
        <v>37705</v>
      </c>
      <c r="F304" s="318">
        <v>0</v>
      </c>
      <c r="G304" s="333">
        <f t="shared" si="11"/>
        <v>0</v>
      </c>
      <c r="H304" s="91"/>
    </row>
    <row r="305" spans="1:8" ht="13.5" thickBot="1">
      <c r="A305" s="410"/>
      <c r="B305" s="457" t="s">
        <v>76</v>
      </c>
      <c r="C305" s="457"/>
      <c r="D305" s="193"/>
      <c r="E305" s="289">
        <v>0</v>
      </c>
      <c r="F305" s="64">
        <v>0</v>
      </c>
      <c r="G305" s="385"/>
      <c r="H305" s="91"/>
    </row>
    <row r="306" spans="1:8" s="2" customFormat="1" ht="13.5" thickBot="1">
      <c r="A306" s="410"/>
      <c r="B306" s="191">
        <v>80146</v>
      </c>
      <c r="C306" s="187" t="s">
        <v>101</v>
      </c>
      <c r="D306" s="187"/>
      <c r="E306" s="287">
        <f>SUM(E307,E313)</f>
        <v>998980</v>
      </c>
      <c r="F306" s="287">
        <f>SUM(F307,F313)</f>
        <v>80000</v>
      </c>
      <c r="G306" s="396">
        <f aca="true" t="shared" si="12" ref="G306:G312">SUM(F306/E306)</f>
        <v>0.08008168331698333</v>
      </c>
      <c r="H306" s="76"/>
    </row>
    <row r="307" spans="1:8" ht="12.75">
      <c r="A307" s="410"/>
      <c r="B307" s="458" t="s">
        <v>74</v>
      </c>
      <c r="C307" s="458"/>
      <c r="D307" s="183"/>
      <c r="E307" s="288">
        <f>SUM(E308:E312)</f>
        <v>998980</v>
      </c>
      <c r="F307" s="288">
        <f>SUM(F308:F312)</f>
        <v>80000</v>
      </c>
      <c r="G307" s="394">
        <f t="shared" si="12"/>
        <v>0.08008168331698333</v>
      </c>
      <c r="H307" s="94"/>
    </row>
    <row r="308" spans="1:8" ht="30.75" customHeight="1">
      <c r="A308" s="410"/>
      <c r="B308" s="459"/>
      <c r="C308" s="130" t="s">
        <v>117</v>
      </c>
      <c r="D308" s="192" t="s">
        <v>172</v>
      </c>
      <c r="E308" s="306">
        <v>330000</v>
      </c>
      <c r="F308" s="318">
        <v>80000</v>
      </c>
      <c r="G308" s="333">
        <f t="shared" si="12"/>
        <v>0.24242424242424243</v>
      </c>
      <c r="H308" s="16"/>
    </row>
    <row r="309" spans="1:8" ht="38.25" customHeight="1">
      <c r="A309" s="410"/>
      <c r="B309" s="460"/>
      <c r="C309" s="196" t="s">
        <v>265</v>
      </c>
      <c r="D309" s="192" t="s">
        <v>209</v>
      </c>
      <c r="E309" s="306">
        <v>41580</v>
      </c>
      <c r="F309" s="22">
        <v>0</v>
      </c>
      <c r="G309" s="333">
        <f t="shared" si="12"/>
        <v>0</v>
      </c>
      <c r="H309" s="16"/>
    </row>
    <row r="310" spans="1:8" ht="51">
      <c r="A310" s="410"/>
      <c r="B310" s="460"/>
      <c r="C310" s="93" t="s">
        <v>149</v>
      </c>
      <c r="D310" s="192" t="s">
        <v>210</v>
      </c>
      <c r="E310" s="306">
        <v>96653</v>
      </c>
      <c r="F310" s="318">
        <v>0</v>
      </c>
      <c r="G310" s="333">
        <f t="shared" si="12"/>
        <v>0</v>
      </c>
      <c r="H310" s="16"/>
    </row>
    <row r="311" spans="1:8" ht="51">
      <c r="A311" s="410"/>
      <c r="B311" s="460"/>
      <c r="C311" s="110" t="s">
        <v>150</v>
      </c>
      <c r="D311" s="195" t="s">
        <v>211</v>
      </c>
      <c r="E311" s="306">
        <v>17057</v>
      </c>
      <c r="F311" s="318">
        <v>0</v>
      </c>
      <c r="G311" s="333">
        <f t="shared" si="12"/>
        <v>0</v>
      </c>
      <c r="H311" s="16"/>
    </row>
    <row r="312" spans="1:8" ht="25.5">
      <c r="A312" s="410"/>
      <c r="B312" s="461"/>
      <c r="C312" s="188" t="s">
        <v>263</v>
      </c>
      <c r="D312" s="192" t="s">
        <v>208</v>
      </c>
      <c r="E312" s="306">
        <v>513690</v>
      </c>
      <c r="F312" s="318">
        <v>0</v>
      </c>
      <c r="G312" s="333">
        <f t="shared" si="12"/>
        <v>0</v>
      </c>
      <c r="H312" s="16"/>
    </row>
    <row r="313" spans="1:8" ht="13.5" thickBot="1">
      <c r="A313" s="410"/>
      <c r="B313" s="444" t="s">
        <v>76</v>
      </c>
      <c r="C313" s="444"/>
      <c r="D313" s="180"/>
      <c r="E313" s="307">
        <v>0</v>
      </c>
      <c r="F313" s="307">
        <v>0</v>
      </c>
      <c r="G313" s="385"/>
      <c r="H313" s="16"/>
    </row>
    <row r="314" spans="1:8" s="2" customFormat="1" ht="13.5" thickBot="1">
      <c r="A314" s="410"/>
      <c r="B314" s="191">
        <v>80147</v>
      </c>
      <c r="C314" s="187" t="s">
        <v>111</v>
      </c>
      <c r="D314" s="187"/>
      <c r="E314" s="287">
        <f>SUM(E315,E320)</f>
        <v>42926</v>
      </c>
      <c r="F314" s="287">
        <f>SUM(F315,F320)</f>
        <v>38220</v>
      </c>
      <c r="G314" s="396">
        <f aca="true" t="shared" si="13" ref="G314:G319">SUM(F314/E314)</f>
        <v>0.8903694730466384</v>
      </c>
      <c r="H314" s="76"/>
    </row>
    <row r="315" spans="1:8" ht="12.75">
      <c r="A315" s="410"/>
      <c r="B315" s="458" t="s">
        <v>74</v>
      </c>
      <c r="C315" s="458"/>
      <c r="D315" s="183"/>
      <c r="E315" s="288">
        <f>SUM(E316:E319)</f>
        <v>42926</v>
      </c>
      <c r="F315" s="288">
        <f>SUM(F316:F319)</f>
        <v>38220</v>
      </c>
      <c r="G315" s="394">
        <f t="shared" si="13"/>
        <v>0.8903694730466384</v>
      </c>
      <c r="H315" s="94"/>
    </row>
    <row r="316" spans="1:8" ht="12.75">
      <c r="A316" s="410"/>
      <c r="B316" s="459"/>
      <c r="C316" s="419" t="s">
        <v>153</v>
      </c>
      <c r="D316" s="189" t="s">
        <v>171</v>
      </c>
      <c r="E316" s="306">
        <v>840</v>
      </c>
      <c r="F316" s="318">
        <v>840</v>
      </c>
      <c r="G316" s="333">
        <f t="shared" si="13"/>
        <v>1</v>
      </c>
      <c r="H316" s="16"/>
    </row>
    <row r="317" spans="1:8" ht="12.75">
      <c r="A317" s="410"/>
      <c r="B317" s="460"/>
      <c r="C317" s="451"/>
      <c r="D317" s="189" t="s">
        <v>172</v>
      </c>
      <c r="E317" s="306">
        <v>7600</v>
      </c>
      <c r="F317" s="22">
        <v>7600</v>
      </c>
      <c r="G317" s="333">
        <f t="shared" si="13"/>
        <v>1</v>
      </c>
      <c r="H317" s="16"/>
    </row>
    <row r="318" spans="1:8" ht="12.75">
      <c r="A318" s="410"/>
      <c r="B318" s="460"/>
      <c r="C318" s="420"/>
      <c r="D318" s="189" t="s">
        <v>173</v>
      </c>
      <c r="E318" s="306">
        <v>31715</v>
      </c>
      <c r="F318" s="318">
        <v>29780</v>
      </c>
      <c r="G318" s="333">
        <f t="shared" si="13"/>
        <v>0.9389878606337695</v>
      </c>
      <c r="H318" s="16"/>
    </row>
    <row r="319" spans="1:8" ht="25.5">
      <c r="A319" s="410"/>
      <c r="B319" s="461"/>
      <c r="C319" s="188" t="s">
        <v>263</v>
      </c>
      <c r="D319" s="189" t="s">
        <v>208</v>
      </c>
      <c r="E319" s="306">
        <v>2771</v>
      </c>
      <c r="F319" s="22">
        <v>0</v>
      </c>
      <c r="G319" s="333">
        <f t="shared" si="13"/>
        <v>0</v>
      </c>
      <c r="H319" s="16"/>
    </row>
    <row r="320" spans="1:8" ht="13.5" thickBot="1">
      <c r="A320" s="410"/>
      <c r="B320" s="457" t="s">
        <v>76</v>
      </c>
      <c r="C320" s="457"/>
      <c r="D320" s="197"/>
      <c r="E320" s="290">
        <v>0</v>
      </c>
      <c r="F320" s="404">
        <v>0</v>
      </c>
      <c r="G320" s="385"/>
      <c r="H320" s="91"/>
    </row>
    <row r="321" spans="1:8" s="2" customFormat="1" ht="13.5" thickBot="1">
      <c r="A321" s="410"/>
      <c r="B321" s="191">
        <v>80195</v>
      </c>
      <c r="C321" s="187" t="s">
        <v>44</v>
      </c>
      <c r="D321" s="187"/>
      <c r="E321" s="287">
        <f>SUM(E322,E326)</f>
        <v>39020</v>
      </c>
      <c r="F321" s="287">
        <f>SUM(F322,F326)</f>
        <v>0</v>
      </c>
      <c r="G321" s="396">
        <f>SUM(F321/E321)</f>
        <v>0</v>
      </c>
      <c r="H321" s="76"/>
    </row>
    <row r="322" spans="1:8" ht="12.75">
      <c r="A322" s="410"/>
      <c r="B322" s="458" t="s">
        <v>74</v>
      </c>
      <c r="C322" s="458"/>
      <c r="D322" s="183"/>
      <c r="E322" s="288">
        <f>SUM(E323:E325)</f>
        <v>39020</v>
      </c>
      <c r="F322" s="288">
        <f>SUM(F323:F325)</f>
        <v>0</v>
      </c>
      <c r="G322" s="394">
        <f>SUM(F322/E322)</f>
        <v>0</v>
      </c>
      <c r="H322" s="94"/>
    </row>
    <row r="323" spans="1:8" ht="25.5" customHeight="1">
      <c r="A323" s="410"/>
      <c r="B323" s="433"/>
      <c r="C323" s="462" t="s">
        <v>114</v>
      </c>
      <c r="D323" s="192" t="s">
        <v>177</v>
      </c>
      <c r="E323" s="306">
        <v>1145</v>
      </c>
      <c r="F323" s="318">
        <v>0</v>
      </c>
      <c r="G323" s="333">
        <f>SUM(F323/E323)</f>
        <v>0</v>
      </c>
      <c r="H323" s="16"/>
    </row>
    <row r="324" spans="1:8" ht="29.25" customHeight="1">
      <c r="A324" s="410"/>
      <c r="B324" s="434"/>
      <c r="C324" s="463"/>
      <c r="D324" s="192" t="s">
        <v>178</v>
      </c>
      <c r="E324" s="306">
        <v>5</v>
      </c>
      <c r="F324" s="318">
        <v>0</v>
      </c>
      <c r="G324" s="333">
        <f>SUM(F324/E324)</f>
        <v>0</v>
      </c>
      <c r="H324" s="16"/>
    </row>
    <row r="325" spans="1:8" ht="51">
      <c r="A325" s="410"/>
      <c r="B325" s="556"/>
      <c r="C325" s="105" t="s">
        <v>115</v>
      </c>
      <c r="D325" s="192" t="s">
        <v>180</v>
      </c>
      <c r="E325" s="306">
        <v>37870</v>
      </c>
      <c r="F325" s="318">
        <v>0</v>
      </c>
      <c r="G325" s="333">
        <f>SUM(F325/E325)</f>
        <v>0</v>
      </c>
      <c r="H325" s="16"/>
    </row>
    <row r="326" spans="1:8" ht="13.5" thickBot="1">
      <c r="A326" s="410"/>
      <c r="B326" s="457" t="s">
        <v>76</v>
      </c>
      <c r="C326" s="457"/>
      <c r="D326" s="197"/>
      <c r="E326" s="290">
        <v>0</v>
      </c>
      <c r="F326" s="64">
        <v>0</v>
      </c>
      <c r="G326" s="385"/>
      <c r="H326" s="91"/>
    </row>
    <row r="327" spans="1:8" s="1" customFormat="1" ht="13.5" thickBot="1">
      <c r="A327" s="362">
        <v>851</v>
      </c>
      <c r="B327" s="367"/>
      <c r="C327" s="368" t="s">
        <v>2</v>
      </c>
      <c r="D327" s="368"/>
      <c r="E327" s="369">
        <f>SUM(E332,E328)</f>
        <v>134358</v>
      </c>
      <c r="F327" s="369">
        <f>SUM(F332,F328)</f>
        <v>185000</v>
      </c>
      <c r="G327" s="401">
        <f>SUM(F327/E327)</f>
        <v>1.3769183822325428</v>
      </c>
      <c r="H327" s="214"/>
    </row>
    <row r="328" spans="1:8" s="2" customFormat="1" ht="13.5" thickBot="1">
      <c r="A328" s="410"/>
      <c r="B328" s="206">
        <v>85141</v>
      </c>
      <c r="C328" s="165" t="s">
        <v>66</v>
      </c>
      <c r="D328" s="165"/>
      <c r="E328" s="287">
        <f>SUM(E329,E330)</f>
        <v>100000</v>
      </c>
      <c r="F328" s="287">
        <f>SUM(F329,F330)</f>
        <v>150000</v>
      </c>
      <c r="G328" s="395">
        <f>SUM(F328/E328)</f>
        <v>1.5</v>
      </c>
      <c r="H328" s="76"/>
    </row>
    <row r="329" spans="1:8" ht="12.75" customHeight="1">
      <c r="A329" s="410"/>
      <c r="B329" s="458" t="s">
        <v>88</v>
      </c>
      <c r="C329" s="458"/>
      <c r="D329" s="183"/>
      <c r="E329" s="286">
        <v>0</v>
      </c>
      <c r="F329" s="326">
        <v>0</v>
      </c>
      <c r="G329" s="386"/>
      <c r="H329" s="94"/>
    </row>
    <row r="330" spans="1:8" ht="12.75" customHeight="1">
      <c r="A330" s="410"/>
      <c r="B330" s="444" t="s">
        <v>75</v>
      </c>
      <c r="C330" s="444"/>
      <c r="D330" s="180"/>
      <c r="E330" s="303">
        <f>SUM(E331:E331)</f>
        <v>100000</v>
      </c>
      <c r="F330" s="52">
        <v>150000</v>
      </c>
      <c r="G330" s="393">
        <f>SUM(F330/E330)</f>
        <v>1.5</v>
      </c>
      <c r="H330" s="16"/>
    </row>
    <row r="331" spans="1:8" ht="51.75" thickBot="1">
      <c r="A331" s="410"/>
      <c r="B331" s="215"/>
      <c r="C331" s="185" t="s">
        <v>34</v>
      </c>
      <c r="D331" s="182">
        <v>6510</v>
      </c>
      <c r="E331" s="304">
        <v>100000</v>
      </c>
      <c r="F331" s="318">
        <v>150000</v>
      </c>
      <c r="G331" s="334">
        <f>SUM(F331/E331)</f>
        <v>1.5</v>
      </c>
      <c r="H331" s="91"/>
    </row>
    <row r="332" spans="1:8" s="2" customFormat="1" ht="26.25" thickBot="1">
      <c r="A332" s="410"/>
      <c r="B332" s="206">
        <v>85156</v>
      </c>
      <c r="C332" s="165" t="s">
        <v>102</v>
      </c>
      <c r="D332" s="165"/>
      <c r="E332" s="287">
        <f>SUM(E333,E335)</f>
        <v>34358</v>
      </c>
      <c r="F332" s="287">
        <f>SUM(F333,F335)</f>
        <v>35000</v>
      </c>
      <c r="G332" s="396">
        <f>SUM(F332/E332)</f>
        <v>1.018685604517143</v>
      </c>
      <c r="H332" s="76"/>
    </row>
    <row r="333" spans="1:8" ht="12.75" customHeight="1">
      <c r="A333" s="410"/>
      <c r="B333" s="458" t="s">
        <v>74</v>
      </c>
      <c r="C333" s="458"/>
      <c r="D333" s="183"/>
      <c r="E333" s="286">
        <f>SUM(E334)</f>
        <v>34358</v>
      </c>
      <c r="F333" s="286">
        <f>SUM(F334)</f>
        <v>35000</v>
      </c>
      <c r="G333" s="394">
        <f>SUM(F333/E333)</f>
        <v>1.018685604517143</v>
      </c>
      <c r="H333" s="94"/>
    </row>
    <row r="334" spans="1:8" ht="38.25">
      <c r="A334" s="410"/>
      <c r="B334" s="213"/>
      <c r="C334" s="110" t="s">
        <v>29</v>
      </c>
      <c r="D334" s="178">
        <v>2210</v>
      </c>
      <c r="E334" s="302">
        <v>34358</v>
      </c>
      <c r="F334" s="318">
        <v>35000</v>
      </c>
      <c r="G334" s="333">
        <f>SUM(F334/E334)</f>
        <v>1.018685604517143</v>
      </c>
      <c r="H334" s="16"/>
    </row>
    <row r="335" spans="1:8" ht="13.5" thickBot="1">
      <c r="A335" s="441"/>
      <c r="B335" s="457" t="s">
        <v>76</v>
      </c>
      <c r="C335" s="457"/>
      <c r="D335" s="193"/>
      <c r="E335" s="290">
        <v>0</v>
      </c>
      <c r="F335" s="64">
        <v>0</v>
      </c>
      <c r="G335" s="385"/>
      <c r="H335" s="91"/>
    </row>
    <row r="336" spans="1:8" s="1" customFormat="1" ht="13.5" thickBot="1">
      <c r="A336" s="362">
        <v>852</v>
      </c>
      <c r="B336" s="365"/>
      <c r="C336" s="366" t="s">
        <v>58</v>
      </c>
      <c r="D336" s="366"/>
      <c r="E336" s="364">
        <f>SUM(E337,E342,E347,E353,E357)</f>
        <v>5901794</v>
      </c>
      <c r="F336" s="364">
        <f>SUM(F337,F342,F347,F353,F357)</f>
        <v>12501075</v>
      </c>
      <c r="G336" s="397">
        <f>SUM(F336/E336)</f>
        <v>2.118182200192009</v>
      </c>
      <c r="H336" s="75"/>
    </row>
    <row r="337" spans="1:8" s="2" customFormat="1" ht="39" thickBot="1">
      <c r="A337" s="208"/>
      <c r="B337" s="206">
        <v>85212</v>
      </c>
      <c r="C337" s="165" t="s">
        <v>103</v>
      </c>
      <c r="D337" s="165"/>
      <c r="E337" s="287">
        <f>SUM(E338,E341)</f>
        <v>1045126</v>
      </c>
      <c r="F337" s="287">
        <f>SUM(F338,F341)</f>
        <v>1062308</v>
      </c>
      <c r="G337" s="396">
        <f>SUM(F337/E337)</f>
        <v>1.0164401230090918</v>
      </c>
      <c r="H337" s="76"/>
    </row>
    <row r="338" spans="1:8" ht="12.75">
      <c r="A338" s="208"/>
      <c r="B338" s="458" t="s">
        <v>74</v>
      </c>
      <c r="C338" s="458"/>
      <c r="D338" s="183"/>
      <c r="E338" s="288">
        <f>SUM(E339:E340)</f>
        <v>1045126</v>
      </c>
      <c r="F338" s="288">
        <f>SUM(F339:F340)</f>
        <v>1062308</v>
      </c>
      <c r="G338" s="394">
        <f>SUM(F338/E338)</f>
        <v>1.0164401230090918</v>
      </c>
      <c r="H338" s="209"/>
    </row>
    <row r="339" spans="1:8" ht="33.75" customHeight="1">
      <c r="A339" s="208"/>
      <c r="B339" s="543"/>
      <c r="C339" s="93" t="s">
        <v>266</v>
      </c>
      <c r="D339" s="192" t="s">
        <v>173</v>
      </c>
      <c r="E339" s="306">
        <v>126</v>
      </c>
      <c r="F339" s="318">
        <v>308</v>
      </c>
      <c r="G339" s="333">
        <f>SUM(F339/E339)</f>
        <v>2.4444444444444446</v>
      </c>
      <c r="H339" s="16"/>
    </row>
    <row r="340" spans="1:8" ht="38.25">
      <c r="A340" s="208"/>
      <c r="B340" s="545"/>
      <c r="C340" s="110" t="s">
        <v>29</v>
      </c>
      <c r="D340" s="192" t="s">
        <v>192</v>
      </c>
      <c r="E340" s="306">
        <v>1045000</v>
      </c>
      <c r="F340" s="330">
        <v>1062000</v>
      </c>
      <c r="G340" s="333">
        <f>SUM(F340/E340)</f>
        <v>1.016267942583732</v>
      </c>
      <c r="H340" s="16"/>
    </row>
    <row r="341" spans="1:8" ht="13.5" thickBot="1">
      <c r="A341" s="208"/>
      <c r="B341" s="457" t="s">
        <v>76</v>
      </c>
      <c r="C341" s="457"/>
      <c r="D341" s="193"/>
      <c r="E341" s="289">
        <v>0</v>
      </c>
      <c r="F341" s="316">
        <v>0</v>
      </c>
      <c r="G341" s="385"/>
      <c r="H341" s="211"/>
    </row>
    <row r="342" spans="1:8" s="2" customFormat="1" ht="13.5" thickBot="1">
      <c r="A342" s="208"/>
      <c r="B342" s="206">
        <v>85218</v>
      </c>
      <c r="C342" s="165" t="s">
        <v>112</v>
      </c>
      <c r="D342" s="165"/>
      <c r="E342" s="287">
        <f>SUM(E343,E346)</f>
        <v>5048</v>
      </c>
      <c r="F342" s="287">
        <f>SUM(F343,F346)</f>
        <v>0</v>
      </c>
      <c r="G342" s="396">
        <f>SUM(F342/E342)</f>
        <v>0</v>
      </c>
      <c r="H342" s="76"/>
    </row>
    <row r="343" spans="1:8" ht="12.75">
      <c r="A343" s="208"/>
      <c r="B343" s="458" t="s">
        <v>74</v>
      </c>
      <c r="C343" s="458"/>
      <c r="D343" s="183"/>
      <c r="E343" s="288">
        <f>SUM(E344:E345)</f>
        <v>5048</v>
      </c>
      <c r="F343" s="288">
        <f>SUM(F344:F345)</f>
        <v>0</v>
      </c>
      <c r="G343" s="394">
        <f>SUM(F343/E343)</f>
        <v>0</v>
      </c>
      <c r="H343" s="209"/>
    </row>
    <row r="344" spans="1:8" ht="51">
      <c r="A344" s="208"/>
      <c r="B344" s="543"/>
      <c r="C344" s="93" t="s">
        <v>114</v>
      </c>
      <c r="D344" s="192" t="s">
        <v>177</v>
      </c>
      <c r="E344" s="306">
        <v>224</v>
      </c>
      <c r="F344" s="318">
        <v>0</v>
      </c>
      <c r="G344" s="333">
        <f>SUM(F344/E344)</f>
        <v>0</v>
      </c>
      <c r="H344" s="16"/>
    </row>
    <row r="345" spans="1:8" ht="51">
      <c r="A345" s="208"/>
      <c r="B345" s="545"/>
      <c r="C345" s="93" t="s">
        <v>115</v>
      </c>
      <c r="D345" s="192" t="s">
        <v>180</v>
      </c>
      <c r="E345" s="306">
        <v>4824</v>
      </c>
      <c r="F345" s="318">
        <v>0</v>
      </c>
      <c r="G345" s="333">
        <f>SUM(F345/E345)</f>
        <v>0</v>
      </c>
      <c r="H345" s="16"/>
    </row>
    <row r="346" spans="1:8" ht="13.5" thickBot="1">
      <c r="A346" s="208"/>
      <c r="B346" s="457" t="s">
        <v>76</v>
      </c>
      <c r="C346" s="457"/>
      <c r="D346" s="193"/>
      <c r="E346" s="290">
        <v>0</v>
      </c>
      <c r="F346" s="290">
        <v>0</v>
      </c>
      <c r="G346" s="385"/>
      <c r="H346" s="211"/>
    </row>
    <row r="347" spans="1:8" s="2" customFormat="1" ht="13.5" thickBot="1">
      <c r="A347" s="208"/>
      <c r="B347" s="206">
        <v>85219</v>
      </c>
      <c r="C347" s="165" t="s">
        <v>255</v>
      </c>
      <c r="D347" s="165"/>
      <c r="E347" s="287">
        <f>SUM(E348,E352)</f>
        <v>2456</v>
      </c>
      <c r="F347" s="287">
        <f>SUM(F348,F352)</f>
        <v>0</v>
      </c>
      <c r="G347" s="396">
        <f>SUM(F347/E347)</f>
        <v>0</v>
      </c>
      <c r="H347" s="76"/>
    </row>
    <row r="348" spans="1:8" ht="12.75">
      <c r="A348" s="208"/>
      <c r="B348" s="458" t="s">
        <v>74</v>
      </c>
      <c r="C348" s="458"/>
      <c r="D348" s="183"/>
      <c r="E348" s="288">
        <f>SUM(E349:E351)</f>
        <v>2456</v>
      </c>
      <c r="F348" s="288">
        <f>SUM(F349:F351)</f>
        <v>0</v>
      </c>
      <c r="G348" s="394">
        <f>SUM(F348/E348)</f>
        <v>0</v>
      </c>
      <c r="H348" s="209"/>
    </row>
    <row r="349" spans="1:8" ht="51">
      <c r="A349" s="208"/>
      <c r="B349" s="559"/>
      <c r="C349" s="93" t="s">
        <v>114</v>
      </c>
      <c r="D349" s="192" t="s">
        <v>177</v>
      </c>
      <c r="E349" s="306">
        <v>1</v>
      </c>
      <c r="F349" s="318">
        <v>0</v>
      </c>
      <c r="G349" s="333">
        <f>SUM(F349/E349)</f>
        <v>0</v>
      </c>
      <c r="H349" s="16"/>
    </row>
    <row r="350" spans="1:8" ht="28.5" customHeight="1">
      <c r="A350" s="208"/>
      <c r="B350" s="559"/>
      <c r="C350" s="454" t="s">
        <v>115</v>
      </c>
      <c r="D350" s="192" t="s">
        <v>212</v>
      </c>
      <c r="E350" s="309">
        <v>189</v>
      </c>
      <c r="F350" s="318">
        <v>0</v>
      </c>
      <c r="G350" s="333">
        <f>SUM(F350/E350)</f>
        <v>0</v>
      </c>
      <c r="H350" s="16"/>
    </row>
    <row r="351" spans="1:8" ht="27.75" customHeight="1">
      <c r="A351" s="208"/>
      <c r="B351" s="559"/>
      <c r="C351" s="561"/>
      <c r="D351" s="192" t="s">
        <v>180</v>
      </c>
      <c r="E351" s="292">
        <v>2266</v>
      </c>
      <c r="F351" s="318">
        <v>0</v>
      </c>
      <c r="G351" s="333">
        <f>SUM(F351/E351)</f>
        <v>0</v>
      </c>
      <c r="H351" s="16"/>
    </row>
    <row r="352" spans="1:8" ht="13.5" thickBot="1">
      <c r="A352" s="208"/>
      <c r="B352" s="457" t="s">
        <v>76</v>
      </c>
      <c r="C352" s="457"/>
      <c r="D352" s="193"/>
      <c r="E352" s="290">
        <v>0</v>
      </c>
      <c r="F352" s="290">
        <v>0</v>
      </c>
      <c r="G352" s="385"/>
      <c r="H352" s="211"/>
    </row>
    <row r="353" spans="1:8" ht="13.5" thickBot="1">
      <c r="A353" s="208"/>
      <c r="B353" s="170">
        <v>85226</v>
      </c>
      <c r="C353" s="204" t="s">
        <v>213</v>
      </c>
      <c r="D353" s="212"/>
      <c r="E353" s="287">
        <f>SUM(E354,E356)</f>
        <v>576000</v>
      </c>
      <c r="F353" s="287">
        <f>SUM(F354,F356)</f>
        <v>700000</v>
      </c>
      <c r="G353" s="396">
        <f>SUM(F353/E353)</f>
        <v>1.2152777777777777</v>
      </c>
      <c r="H353" s="205"/>
    </row>
    <row r="354" spans="1:8" ht="12.75">
      <c r="A354" s="208"/>
      <c r="B354" s="458" t="s">
        <v>74</v>
      </c>
      <c r="C354" s="458"/>
      <c r="D354" s="183"/>
      <c r="E354" s="286">
        <f>SUM(E355)</f>
        <v>576000</v>
      </c>
      <c r="F354" s="286">
        <f>SUM(F355)</f>
        <v>700000</v>
      </c>
      <c r="G354" s="394">
        <f>SUM(F354/E354)</f>
        <v>1.2152777777777777</v>
      </c>
      <c r="H354" s="209"/>
    </row>
    <row r="355" spans="1:8" ht="38.25">
      <c r="A355" s="208"/>
      <c r="B355" s="207"/>
      <c r="C355" s="110" t="s">
        <v>29</v>
      </c>
      <c r="D355" s="179">
        <v>2210</v>
      </c>
      <c r="E355" s="306">
        <v>576000</v>
      </c>
      <c r="F355" s="318">
        <v>700000</v>
      </c>
      <c r="G355" s="333">
        <f>SUM(F355/E355)</f>
        <v>1.2152777777777777</v>
      </c>
      <c r="H355" s="16"/>
    </row>
    <row r="356" spans="1:8" ht="13.5" thickBot="1">
      <c r="A356" s="208"/>
      <c r="B356" s="457" t="s">
        <v>76</v>
      </c>
      <c r="C356" s="457"/>
      <c r="D356" s="193"/>
      <c r="E356" s="290">
        <v>0</v>
      </c>
      <c r="F356" s="290">
        <v>0</v>
      </c>
      <c r="G356" s="385"/>
      <c r="H356" s="211"/>
    </row>
    <row r="357" spans="1:8" s="2" customFormat="1" ht="13.5" thickBot="1">
      <c r="A357" s="410"/>
      <c r="B357" s="206">
        <v>85295</v>
      </c>
      <c r="C357" s="165" t="s">
        <v>44</v>
      </c>
      <c r="D357" s="165"/>
      <c r="E357" s="287">
        <f>SUM(E358,E362)</f>
        <v>4273164</v>
      </c>
      <c r="F357" s="287">
        <f>SUM(F358,F362)</f>
        <v>10738767</v>
      </c>
      <c r="G357" s="396">
        <f>SUM(F357/E357)</f>
        <v>2.5130715788113913</v>
      </c>
      <c r="H357" s="76"/>
    </row>
    <row r="358" spans="1:8" ht="12.75">
      <c r="A358" s="410"/>
      <c r="B358" s="458" t="s">
        <v>74</v>
      </c>
      <c r="C358" s="458"/>
      <c r="D358" s="183"/>
      <c r="E358" s="288">
        <f>SUM(E359:E361)</f>
        <v>72168</v>
      </c>
      <c r="F358" s="288">
        <f>SUM(F359:F361)</f>
        <v>2042154</v>
      </c>
      <c r="G358" s="394">
        <f>SUM(F358/E358)</f>
        <v>28.297223145992685</v>
      </c>
      <c r="H358" s="209"/>
    </row>
    <row r="359" spans="1:8" ht="51">
      <c r="A359" s="410"/>
      <c r="B359" s="559"/>
      <c r="C359" s="93" t="s">
        <v>114</v>
      </c>
      <c r="D359" s="192" t="s">
        <v>177</v>
      </c>
      <c r="E359" s="306">
        <v>3644</v>
      </c>
      <c r="F359" s="318">
        <v>0</v>
      </c>
      <c r="G359" s="333">
        <f>SUM(F359/E359)</f>
        <v>0</v>
      </c>
      <c r="H359" s="16"/>
    </row>
    <row r="360" spans="1:8" ht="79.5" customHeight="1">
      <c r="A360" s="410"/>
      <c r="B360" s="559"/>
      <c r="C360" s="93" t="s">
        <v>244</v>
      </c>
      <c r="D360" s="192" t="s">
        <v>210</v>
      </c>
      <c r="E360" s="306">
        <v>0</v>
      </c>
      <c r="F360" s="318">
        <v>2042154</v>
      </c>
      <c r="G360" s="333"/>
      <c r="H360" s="16"/>
    </row>
    <row r="361" spans="1:8" ht="51">
      <c r="A361" s="410"/>
      <c r="B361" s="559"/>
      <c r="C361" s="93" t="s">
        <v>115</v>
      </c>
      <c r="D361" s="192" t="s">
        <v>180</v>
      </c>
      <c r="E361" s="306">
        <v>68524</v>
      </c>
      <c r="F361" s="318">
        <v>0</v>
      </c>
      <c r="G361" s="333">
        <f aca="true" t="shared" si="14" ref="G361:G374">SUM(F361/E361)</f>
        <v>0</v>
      </c>
      <c r="H361" s="16"/>
    </row>
    <row r="362" spans="1:8" ht="12.75">
      <c r="A362" s="410"/>
      <c r="B362" s="444" t="s">
        <v>76</v>
      </c>
      <c r="C362" s="444"/>
      <c r="D362" s="180"/>
      <c r="E362" s="303">
        <f>SUM(E363)</f>
        <v>4200996</v>
      </c>
      <c r="F362" s="303">
        <f>SUM(F363)</f>
        <v>8696613</v>
      </c>
      <c r="G362" s="393">
        <f t="shared" si="14"/>
        <v>2.070131226023543</v>
      </c>
      <c r="H362" s="47" t="e">
        <f>SUM(G362/#REF!)</f>
        <v>#REF!</v>
      </c>
    </row>
    <row r="363" spans="1:8" ht="83.25" customHeight="1" thickBot="1">
      <c r="A363" s="441"/>
      <c r="B363" s="216"/>
      <c r="C363" s="203" t="s">
        <v>234</v>
      </c>
      <c r="D363" s="217" t="s">
        <v>195</v>
      </c>
      <c r="E363" s="304">
        <v>4200996</v>
      </c>
      <c r="F363" s="318">
        <v>8696613</v>
      </c>
      <c r="G363" s="334">
        <f t="shared" si="14"/>
        <v>2.070131226023543</v>
      </c>
      <c r="H363" s="91"/>
    </row>
    <row r="364" spans="1:8" s="1" customFormat="1" ht="13.5" thickBot="1">
      <c r="A364" s="362">
        <v>853</v>
      </c>
      <c r="B364" s="367"/>
      <c r="C364" s="368" t="s">
        <v>17</v>
      </c>
      <c r="D364" s="368"/>
      <c r="E364" s="369">
        <f>SUM(E365,E376)</f>
        <v>14070904</v>
      </c>
      <c r="F364" s="369">
        <f>SUM(F365,F376)</f>
        <v>16663147</v>
      </c>
      <c r="G364" s="397">
        <f t="shared" si="14"/>
        <v>1.184227182560552</v>
      </c>
      <c r="H364" s="214"/>
    </row>
    <row r="365" spans="1:8" s="2" customFormat="1" ht="13.5" thickBot="1">
      <c r="A365" s="538"/>
      <c r="B365" s="170">
        <v>85332</v>
      </c>
      <c r="C365" s="165" t="s">
        <v>59</v>
      </c>
      <c r="D365" s="165"/>
      <c r="E365" s="287">
        <f>SUM(E366,E375)</f>
        <v>13953623</v>
      </c>
      <c r="F365" s="287">
        <f>SUM(F366,F375)</f>
        <v>16663147</v>
      </c>
      <c r="G365" s="396">
        <f t="shared" si="14"/>
        <v>1.1941806798134076</v>
      </c>
      <c r="H365" s="76"/>
    </row>
    <row r="366" spans="1:8" ht="12.75">
      <c r="A366" s="539"/>
      <c r="B366" s="458" t="s">
        <v>74</v>
      </c>
      <c r="C366" s="458"/>
      <c r="D366" s="183"/>
      <c r="E366" s="286">
        <f>SUM(E367:E374)</f>
        <v>13953623</v>
      </c>
      <c r="F366" s="286">
        <f>SUM(F367:F374)</f>
        <v>16663147</v>
      </c>
      <c r="G366" s="394">
        <f t="shared" si="14"/>
        <v>1.1941806798134076</v>
      </c>
      <c r="H366" s="209"/>
    </row>
    <row r="367" spans="1:8" ht="54" customHeight="1">
      <c r="A367" s="539"/>
      <c r="B367" s="557"/>
      <c r="C367" s="105" t="s">
        <v>114</v>
      </c>
      <c r="D367" s="192" t="s">
        <v>177</v>
      </c>
      <c r="E367" s="302">
        <v>1500</v>
      </c>
      <c r="F367" s="318">
        <v>0</v>
      </c>
      <c r="G367" s="333">
        <f t="shared" si="14"/>
        <v>0</v>
      </c>
      <c r="H367" s="16"/>
    </row>
    <row r="368" spans="1:8" ht="54.75" customHeight="1">
      <c r="A368" s="539"/>
      <c r="B368" s="557"/>
      <c r="C368" s="245" t="s">
        <v>214</v>
      </c>
      <c r="D368" s="195" t="s">
        <v>173</v>
      </c>
      <c r="E368" s="302">
        <v>151600</v>
      </c>
      <c r="F368" s="318">
        <v>165025</v>
      </c>
      <c r="G368" s="333">
        <f t="shared" si="14"/>
        <v>1.0885554089709764</v>
      </c>
      <c r="H368" s="16"/>
    </row>
    <row r="369" spans="1:8" ht="33.75" customHeight="1">
      <c r="A369" s="539"/>
      <c r="B369" s="557"/>
      <c r="C369" s="105" t="s">
        <v>267</v>
      </c>
      <c r="D369" s="192" t="s">
        <v>215</v>
      </c>
      <c r="E369" s="302">
        <v>12452996</v>
      </c>
      <c r="F369" s="318">
        <v>15132720</v>
      </c>
      <c r="G369" s="333">
        <f t="shared" si="14"/>
        <v>1.2151870923270192</v>
      </c>
      <c r="H369" s="16"/>
    </row>
    <row r="370" spans="1:8" ht="38.25">
      <c r="A370" s="539"/>
      <c r="B370" s="557"/>
      <c r="C370" s="105" t="s">
        <v>146</v>
      </c>
      <c r="D370" s="192" t="s">
        <v>211</v>
      </c>
      <c r="E370" s="302">
        <v>249400</v>
      </c>
      <c r="F370" s="318">
        <v>249402</v>
      </c>
      <c r="G370" s="333">
        <f t="shared" si="14"/>
        <v>1.0000080192461909</v>
      </c>
      <c r="H370" s="16"/>
    </row>
    <row r="371" spans="1:8" ht="38.25">
      <c r="A371" s="539"/>
      <c r="B371" s="557"/>
      <c r="C371" s="110" t="s">
        <v>29</v>
      </c>
      <c r="D371" s="195" t="s">
        <v>192</v>
      </c>
      <c r="E371" s="302">
        <v>32000</v>
      </c>
      <c r="F371" s="318">
        <v>32000</v>
      </c>
      <c r="G371" s="333">
        <f t="shared" si="14"/>
        <v>1</v>
      </c>
      <c r="H371" s="16"/>
    </row>
    <row r="372" spans="1:8" ht="15.75" customHeight="1">
      <c r="A372" s="539"/>
      <c r="B372" s="557"/>
      <c r="C372" s="105" t="s">
        <v>216</v>
      </c>
      <c r="D372" s="192" t="s">
        <v>184</v>
      </c>
      <c r="E372" s="302">
        <v>1057000</v>
      </c>
      <c r="F372" s="22">
        <v>1084000</v>
      </c>
      <c r="G372" s="333">
        <f t="shared" si="14"/>
        <v>1.0255439924314096</v>
      </c>
      <c r="H372" s="16"/>
    </row>
    <row r="373" spans="1:8" ht="29.25" customHeight="1">
      <c r="A373" s="539"/>
      <c r="B373" s="557"/>
      <c r="C373" s="462" t="s">
        <v>130</v>
      </c>
      <c r="D373" s="192" t="s">
        <v>212</v>
      </c>
      <c r="E373" s="302">
        <v>7757</v>
      </c>
      <c r="F373" s="318">
        <v>0</v>
      </c>
      <c r="G373" s="333">
        <f t="shared" si="14"/>
        <v>0</v>
      </c>
      <c r="H373" s="16"/>
    </row>
    <row r="374" spans="1:8" ht="24.75" customHeight="1">
      <c r="A374" s="539"/>
      <c r="B374" s="557"/>
      <c r="C374" s="463"/>
      <c r="D374" s="192" t="s">
        <v>180</v>
      </c>
      <c r="E374" s="302">
        <v>1370</v>
      </c>
      <c r="F374" s="318">
        <v>0</v>
      </c>
      <c r="G374" s="333">
        <f t="shared" si="14"/>
        <v>0</v>
      </c>
      <c r="H374" s="16"/>
    </row>
    <row r="375" spans="1:8" ht="13.5" thickBot="1">
      <c r="A375" s="539"/>
      <c r="B375" s="457" t="s">
        <v>75</v>
      </c>
      <c r="C375" s="457"/>
      <c r="D375" s="193"/>
      <c r="E375" s="290">
        <v>0</v>
      </c>
      <c r="F375" s="290">
        <v>0</v>
      </c>
      <c r="G375" s="385"/>
      <c r="H375" s="211"/>
    </row>
    <row r="376" spans="1:8" s="2" customFormat="1" ht="13.5" thickBot="1">
      <c r="A376" s="539"/>
      <c r="B376" s="170">
        <v>85395</v>
      </c>
      <c r="C376" s="165" t="s">
        <v>44</v>
      </c>
      <c r="D376" s="165"/>
      <c r="E376" s="287">
        <f>SUM(E377,E384)</f>
        <v>117281</v>
      </c>
      <c r="F376" s="287">
        <f>SUM(F377,F384)</f>
        <v>0</v>
      </c>
      <c r="G376" s="396">
        <f aca="true" t="shared" si="15" ref="G376:G383">SUM(F376/E376)</f>
        <v>0</v>
      </c>
      <c r="H376" s="76"/>
    </row>
    <row r="377" spans="1:8" ht="12.75">
      <c r="A377" s="539"/>
      <c r="B377" s="458" t="s">
        <v>74</v>
      </c>
      <c r="C377" s="458"/>
      <c r="D377" s="183"/>
      <c r="E377" s="286">
        <f>SUM(E378:E383)</f>
        <v>117281</v>
      </c>
      <c r="F377" s="286">
        <f>SUM(F378:F383)</f>
        <v>0</v>
      </c>
      <c r="G377" s="394">
        <f t="shared" si="15"/>
        <v>0</v>
      </c>
      <c r="H377" s="209"/>
    </row>
    <row r="378" spans="1:8" ht="52.5" customHeight="1">
      <c r="A378" s="539"/>
      <c r="B378" s="433"/>
      <c r="C378" s="105" t="s">
        <v>114</v>
      </c>
      <c r="D378" s="195" t="s">
        <v>177</v>
      </c>
      <c r="E378" s="306">
        <v>250</v>
      </c>
      <c r="F378" s="318">
        <v>0</v>
      </c>
      <c r="G378" s="333">
        <f t="shared" si="15"/>
        <v>0</v>
      </c>
      <c r="H378" s="16"/>
    </row>
    <row r="379" spans="1:8" ht="21" customHeight="1">
      <c r="A379" s="539"/>
      <c r="B379" s="434"/>
      <c r="C379" s="549" t="s">
        <v>217</v>
      </c>
      <c r="D379" s="195" t="s">
        <v>178</v>
      </c>
      <c r="E379" s="306">
        <v>53</v>
      </c>
      <c r="F379" s="22">
        <v>0</v>
      </c>
      <c r="G379" s="333">
        <f t="shared" si="15"/>
        <v>0</v>
      </c>
      <c r="H379" s="16"/>
    </row>
    <row r="380" spans="1:8" ht="21" customHeight="1">
      <c r="A380" s="539"/>
      <c r="B380" s="434"/>
      <c r="C380" s="550"/>
      <c r="D380" s="195" t="s">
        <v>183</v>
      </c>
      <c r="E380" s="306">
        <v>2315</v>
      </c>
      <c r="F380" s="318">
        <v>0</v>
      </c>
      <c r="G380" s="333">
        <f t="shared" si="15"/>
        <v>0</v>
      </c>
      <c r="H380" s="16"/>
    </row>
    <row r="381" spans="1:8" ht="38.25">
      <c r="A381" s="539"/>
      <c r="B381" s="434"/>
      <c r="C381" s="249" t="s">
        <v>218</v>
      </c>
      <c r="D381" s="192" t="s">
        <v>176</v>
      </c>
      <c r="E381" s="306">
        <v>3600</v>
      </c>
      <c r="F381" s="22">
        <v>0</v>
      </c>
      <c r="G381" s="333">
        <f t="shared" si="15"/>
        <v>0</v>
      </c>
      <c r="H381" s="16"/>
    </row>
    <row r="382" spans="1:8" ht="27.75" customHeight="1">
      <c r="A382" s="539"/>
      <c r="B382" s="434"/>
      <c r="C382" s="560" t="s">
        <v>115</v>
      </c>
      <c r="D382" s="192" t="s">
        <v>212</v>
      </c>
      <c r="E382" s="306">
        <v>200</v>
      </c>
      <c r="F382" s="318">
        <v>0</v>
      </c>
      <c r="G382" s="333">
        <f t="shared" si="15"/>
        <v>0</v>
      </c>
      <c r="H382" s="16"/>
    </row>
    <row r="383" spans="1:8" ht="26.25" customHeight="1">
      <c r="A383" s="539"/>
      <c r="B383" s="434"/>
      <c r="C383" s="463"/>
      <c r="D383" s="192" t="s">
        <v>180</v>
      </c>
      <c r="E383" s="306">
        <v>110863</v>
      </c>
      <c r="F383" s="318">
        <v>0</v>
      </c>
      <c r="G383" s="333">
        <f t="shared" si="15"/>
        <v>0</v>
      </c>
      <c r="H383" s="16"/>
    </row>
    <row r="384" spans="1:8" ht="13.5" thickBot="1">
      <c r="A384" s="558"/>
      <c r="B384" s="457" t="s">
        <v>75</v>
      </c>
      <c r="C384" s="457"/>
      <c r="D384" s="193"/>
      <c r="E384" s="290">
        <v>0</v>
      </c>
      <c r="F384" s="64">
        <v>0</v>
      </c>
      <c r="G384" s="385"/>
      <c r="H384" s="211"/>
    </row>
    <row r="385" spans="1:8" s="1" customFormat="1" ht="13.5" thickBot="1">
      <c r="A385" s="362">
        <v>854</v>
      </c>
      <c r="B385" s="365"/>
      <c r="C385" s="366" t="s">
        <v>18</v>
      </c>
      <c r="D385" s="366"/>
      <c r="E385" s="364">
        <f>SUM(E386,E390,E394)</f>
        <v>38522</v>
      </c>
      <c r="F385" s="364">
        <f>SUM(F386,F390,F394)</f>
        <v>0</v>
      </c>
      <c r="G385" s="397">
        <f>SUM(F385/E385)</f>
        <v>0</v>
      </c>
      <c r="H385" s="75"/>
    </row>
    <row r="386" spans="1:8" s="1" customFormat="1" ht="13.5" thickBot="1">
      <c r="A386" s="562"/>
      <c r="B386" s="170">
        <v>85410</v>
      </c>
      <c r="C386" s="165" t="s">
        <v>220</v>
      </c>
      <c r="D386" s="165"/>
      <c r="E386" s="287">
        <f>SUM(E387,E389)</f>
        <v>333</v>
      </c>
      <c r="F386" s="287">
        <f>SUM(F387,F389)</f>
        <v>0</v>
      </c>
      <c r="G386" s="396">
        <f>SUM(F386/E386)</f>
        <v>0</v>
      </c>
      <c r="H386" s="221"/>
    </row>
    <row r="387" spans="1:8" s="1" customFormat="1" ht="12.75">
      <c r="A387" s="563"/>
      <c r="B387" s="458" t="s">
        <v>74</v>
      </c>
      <c r="C387" s="458"/>
      <c r="D387" s="183"/>
      <c r="E387" s="288">
        <f>SUM(E388)</f>
        <v>333</v>
      </c>
      <c r="F387" s="288">
        <f>SUM(F388)</f>
        <v>0</v>
      </c>
      <c r="G387" s="394">
        <f>SUM(F387/E387)</f>
        <v>0</v>
      </c>
      <c r="H387" s="209"/>
    </row>
    <row r="388" spans="1:8" s="1" customFormat="1" ht="25.5">
      <c r="A388" s="563"/>
      <c r="B388" s="222"/>
      <c r="C388" s="219" t="s">
        <v>263</v>
      </c>
      <c r="D388" s="220">
        <v>2400</v>
      </c>
      <c r="E388" s="310">
        <v>333</v>
      </c>
      <c r="F388" s="318">
        <v>0</v>
      </c>
      <c r="G388" s="333">
        <f>SUM(F388/E388)</f>
        <v>0</v>
      </c>
      <c r="H388" s="218"/>
    </row>
    <row r="389" spans="1:8" s="1" customFormat="1" ht="13.5" thickBot="1">
      <c r="A389" s="563"/>
      <c r="B389" s="457" t="s">
        <v>76</v>
      </c>
      <c r="C389" s="457"/>
      <c r="D389" s="193"/>
      <c r="E389" s="290">
        <v>0</v>
      </c>
      <c r="F389" s="290">
        <v>0</v>
      </c>
      <c r="G389" s="385"/>
      <c r="H389" s="211"/>
    </row>
    <row r="390" spans="1:8" s="2" customFormat="1" ht="13.5" thickBot="1">
      <c r="A390" s="563"/>
      <c r="B390" s="170">
        <v>85415</v>
      </c>
      <c r="C390" s="165" t="s">
        <v>60</v>
      </c>
      <c r="D390" s="165"/>
      <c r="E390" s="287">
        <f>SUM(E391,E393)</f>
        <v>1517</v>
      </c>
      <c r="F390" s="287">
        <f>SUM(F391,F393)</f>
        <v>0</v>
      </c>
      <c r="G390" s="396">
        <f>SUM(F390/E390)</f>
        <v>0</v>
      </c>
      <c r="H390" s="76"/>
    </row>
    <row r="391" spans="1:8" ht="12.75">
      <c r="A391" s="563"/>
      <c r="B391" s="458" t="s">
        <v>74</v>
      </c>
      <c r="C391" s="458"/>
      <c r="D391" s="183"/>
      <c r="E391" s="288">
        <f>SUM(E392:E392)</f>
        <v>1517</v>
      </c>
      <c r="F391" s="288">
        <f>SUM(F392:F392)</f>
        <v>0</v>
      </c>
      <c r="G391" s="386">
        <f>SUM(F391/E391)</f>
        <v>0</v>
      </c>
      <c r="H391" s="209"/>
    </row>
    <row r="392" spans="1:8" ht="38.25">
      <c r="A392" s="563"/>
      <c r="B392" s="223"/>
      <c r="C392" s="105" t="s">
        <v>217</v>
      </c>
      <c r="D392" s="192" t="s">
        <v>219</v>
      </c>
      <c r="E392" s="306">
        <v>1517</v>
      </c>
      <c r="F392" s="318">
        <v>0</v>
      </c>
      <c r="G392" s="333">
        <f>SUM(F392/E392)</f>
        <v>0</v>
      </c>
      <c r="H392" s="16"/>
    </row>
    <row r="393" spans="1:8" ht="13.5" thickBot="1">
      <c r="A393" s="563"/>
      <c r="B393" s="457" t="s">
        <v>76</v>
      </c>
      <c r="C393" s="457"/>
      <c r="D393" s="193"/>
      <c r="E393" s="290">
        <v>0</v>
      </c>
      <c r="F393" s="290">
        <v>0</v>
      </c>
      <c r="G393" s="385"/>
      <c r="H393" s="211"/>
    </row>
    <row r="394" spans="1:8" s="2" customFormat="1" ht="13.5" thickBot="1">
      <c r="A394" s="563"/>
      <c r="B394" s="170">
        <v>85495</v>
      </c>
      <c r="C394" s="165" t="s">
        <v>44</v>
      </c>
      <c r="D394" s="165"/>
      <c r="E394" s="287">
        <f>SUM(E395,E399)</f>
        <v>36672</v>
      </c>
      <c r="F394" s="287">
        <f>SUM(F395,F399)</f>
        <v>0</v>
      </c>
      <c r="G394" s="396">
        <f>SUM(F394/E394)</f>
        <v>0</v>
      </c>
      <c r="H394" s="76"/>
    </row>
    <row r="395" spans="1:8" ht="12.75">
      <c r="A395" s="563"/>
      <c r="B395" s="458" t="s">
        <v>74</v>
      </c>
      <c r="C395" s="458"/>
      <c r="D395" s="183"/>
      <c r="E395" s="288">
        <f>SUM(E396:E398)</f>
        <v>36671</v>
      </c>
      <c r="F395" s="288">
        <f>SUM(F396:F398)</f>
        <v>0</v>
      </c>
      <c r="G395" s="394">
        <f>SUM(F395/E395)</f>
        <v>0</v>
      </c>
      <c r="H395" s="209"/>
    </row>
    <row r="396" spans="1:8" ht="26.25" customHeight="1">
      <c r="A396" s="563"/>
      <c r="B396" s="546"/>
      <c r="C396" s="462" t="s">
        <v>114</v>
      </c>
      <c r="D396" s="192" t="s">
        <v>177</v>
      </c>
      <c r="E396" s="306">
        <v>4777</v>
      </c>
      <c r="F396" s="318">
        <v>0</v>
      </c>
      <c r="G396" s="333">
        <f>SUM(F396/E396)</f>
        <v>0</v>
      </c>
      <c r="H396" s="16"/>
    </row>
    <row r="397" spans="1:8" ht="27" customHeight="1">
      <c r="A397" s="563"/>
      <c r="B397" s="546"/>
      <c r="C397" s="463"/>
      <c r="D397" s="192" t="s">
        <v>178</v>
      </c>
      <c r="E397" s="306">
        <v>47</v>
      </c>
      <c r="F397" s="318">
        <v>0</v>
      </c>
      <c r="G397" s="333">
        <f>SUM(F397/E397)</f>
        <v>0</v>
      </c>
      <c r="H397" s="16"/>
    </row>
    <row r="398" spans="1:8" ht="51">
      <c r="A398" s="563"/>
      <c r="B398" s="546"/>
      <c r="C398" s="105" t="s">
        <v>115</v>
      </c>
      <c r="D398" s="192" t="s">
        <v>180</v>
      </c>
      <c r="E398" s="306">
        <v>31847</v>
      </c>
      <c r="F398" s="318">
        <v>0</v>
      </c>
      <c r="G398" s="333">
        <f aca="true" t="shared" si="16" ref="G398:G461">SUM(F398/E398)</f>
        <v>0</v>
      </c>
      <c r="H398" s="16"/>
    </row>
    <row r="399" spans="1:8" ht="12.75">
      <c r="A399" s="563"/>
      <c r="B399" s="444" t="s">
        <v>76</v>
      </c>
      <c r="C399" s="444"/>
      <c r="D399" s="180"/>
      <c r="E399" s="303">
        <f>SUM(E400)</f>
        <v>1</v>
      </c>
      <c r="F399" s="303">
        <f>SUM(F400)</f>
        <v>0</v>
      </c>
      <c r="G399" s="393">
        <f t="shared" si="16"/>
        <v>0</v>
      </c>
      <c r="H399" s="210"/>
    </row>
    <row r="400" spans="1:8" ht="51.75" thickBot="1">
      <c r="A400" s="563"/>
      <c r="B400" s="201"/>
      <c r="C400" s="224" t="s">
        <v>115</v>
      </c>
      <c r="D400" s="225">
        <v>6669</v>
      </c>
      <c r="E400" s="308">
        <v>1</v>
      </c>
      <c r="F400" s="330">
        <v>0</v>
      </c>
      <c r="G400" s="334">
        <f t="shared" si="16"/>
        <v>0</v>
      </c>
      <c r="H400" s="91"/>
    </row>
    <row r="401" spans="1:8" s="1" customFormat="1" ht="13.5" thickBot="1">
      <c r="A401" s="362">
        <v>900</v>
      </c>
      <c r="B401" s="367"/>
      <c r="C401" s="368" t="s">
        <v>14</v>
      </c>
      <c r="D401" s="368"/>
      <c r="E401" s="369">
        <f>SUM(E402,E407,E412,E418,E422,E426)</f>
        <v>1411228</v>
      </c>
      <c r="F401" s="369">
        <f>SUM(F402,F407,F412,F418,F422,F426)</f>
        <v>208421</v>
      </c>
      <c r="G401" s="397">
        <f t="shared" si="16"/>
        <v>0.14768768760257026</v>
      </c>
      <c r="H401" s="214"/>
    </row>
    <row r="402" spans="1:8" s="2" customFormat="1" ht="13.5" thickBot="1">
      <c r="A402" s="562"/>
      <c r="B402" s="170">
        <v>90001</v>
      </c>
      <c r="C402" s="165" t="s">
        <v>118</v>
      </c>
      <c r="D402" s="165"/>
      <c r="E402" s="287">
        <f>SUM(E403,E405)</f>
        <v>94111</v>
      </c>
      <c r="F402" s="287">
        <f>SUM(F403,F405)</f>
        <v>0</v>
      </c>
      <c r="G402" s="396">
        <f t="shared" si="16"/>
        <v>0</v>
      </c>
      <c r="H402" s="76"/>
    </row>
    <row r="403" spans="1:8" ht="12.75">
      <c r="A403" s="563"/>
      <c r="B403" s="564" t="s">
        <v>74</v>
      </c>
      <c r="C403" s="565"/>
      <c r="D403" s="183"/>
      <c r="E403" s="288">
        <f>SUM(E404)</f>
        <v>20381</v>
      </c>
      <c r="F403" s="288">
        <f>SUM(F404)</f>
        <v>0</v>
      </c>
      <c r="G403" s="386">
        <f t="shared" si="16"/>
        <v>0</v>
      </c>
      <c r="H403" s="209"/>
    </row>
    <row r="404" spans="1:8" ht="63.75">
      <c r="A404" s="563"/>
      <c r="B404" s="226"/>
      <c r="C404" s="227" t="s">
        <v>139</v>
      </c>
      <c r="D404" s="119" t="s">
        <v>177</v>
      </c>
      <c r="E404" s="291">
        <v>20381</v>
      </c>
      <c r="F404" s="318">
        <v>0</v>
      </c>
      <c r="G404" s="333">
        <f t="shared" si="16"/>
        <v>0</v>
      </c>
      <c r="H404" s="16"/>
    </row>
    <row r="405" spans="1:8" ht="12.75">
      <c r="A405" s="563"/>
      <c r="B405" s="444" t="s">
        <v>76</v>
      </c>
      <c r="C405" s="551"/>
      <c r="D405" s="194"/>
      <c r="E405" s="303">
        <f>SUM(E406)</f>
        <v>73730</v>
      </c>
      <c r="F405" s="303">
        <f>SUM(F406)</f>
        <v>0</v>
      </c>
      <c r="G405" s="387">
        <f t="shared" si="16"/>
        <v>0</v>
      </c>
      <c r="H405" s="210"/>
    </row>
    <row r="406" spans="1:8" ht="51.75" thickBot="1">
      <c r="A406" s="563"/>
      <c r="B406" s="200"/>
      <c r="C406" s="227" t="s">
        <v>140</v>
      </c>
      <c r="D406" s="217" t="s">
        <v>181</v>
      </c>
      <c r="E406" s="311">
        <v>73730</v>
      </c>
      <c r="F406" s="325">
        <v>0</v>
      </c>
      <c r="G406" s="334">
        <f t="shared" si="16"/>
        <v>0</v>
      </c>
      <c r="H406" s="91"/>
    </row>
    <row r="407" spans="1:8" s="2" customFormat="1" ht="13.5" thickBot="1">
      <c r="A407" s="563"/>
      <c r="B407" s="170">
        <v>90005</v>
      </c>
      <c r="C407" s="165" t="s">
        <v>120</v>
      </c>
      <c r="D407" s="165"/>
      <c r="E407" s="287">
        <f>SUM(E408,E411)</f>
        <v>1276120</v>
      </c>
      <c r="F407" s="287">
        <f>SUM(F408,F411)</f>
        <v>170000</v>
      </c>
      <c r="G407" s="396">
        <f t="shared" si="16"/>
        <v>0.13321631194558506</v>
      </c>
      <c r="H407" s="76"/>
    </row>
    <row r="408" spans="1:8" ht="12.75">
      <c r="A408" s="563"/>
      <c r="B408" s="547" t="s">
        <v>74</v>
      </c>
      <c r="C408" s="458"/>
      <c r="D408" s="183"/>
      <c r="E408" s="288">
        <f>SUM(E409:E410)</f>
        <v>1276120</v>
      </c>
      <c r="F408" s="288">
        <f>SUM(F409:F410)</f>
        <v>170000</v>
      </c>
      <c r="G408" s="394">
        <f t="shared" si="16"/>
        <v>0.13321631194558506</v>
      </c>
      <c r="H408" s="94"/>
    </row>
    <row r="409" spans="1:8" ht="29.25" customHeight="1">
      <c r="A409" s="563"/>
      <c r="B409" s="543"/>
      <c r="C409" s="110" t="s">
        <v>222</v>
      </c>
      <c r="D409" s="178">
        <v>2440</v>
      </c>
      <c r="E409" s="306">
        <v>616000</v>
      </c>
      <c r="F409" s="318">
        <v>0</v>
      </c>
      <c r="G409" s="333">
        <f t="shared" si="16"/>
        <v>0</v>
      </c>
      <c r="H409" s="16"/>
    </row>
    <row r="410" spans="1:8" ht="86.25" customHeight="1">
      <c r="A410" s="563"/>
      <c r="B410" s="545"/>
      <c r="C410" s="110" t="s">
        <v>221</v>
      </c>
      <c r="D410" s="178">
        <v>2460</v>
      </c>
      <c r="E410" s="306">
        <v>660120</v>
      </c>
      <c r="F410" s="318">
        <v>170000</v>
      </c>
      <c r="G410" s="333">
        <f t="shared" si="16"/>
        <v>0.2575289341331879</v>
      </c>
      <c r="H410" s="16"/>
    </row>
    <row r="411" spans="1:8" ht="13.5" thickBot="1">
      <c r="A411" s="563"/>
      <c r="B411" s="547" t="s">
        <v>76</v>
      </c>
      <c r="C411" s="457"/>
      <c r="D411" s="193"/>
      <c r="E411" s="290">
        <v>0</v>
      </c>
      <c r="F411" s="64">
        <v>0</v>
      </c>
      <c r="G411" s="385"/>
      <c r="H411" s="91"/>
    </row>
    <row r="412" spans="1:8" s="2" customFormat="1" ht="26.25" thickBot="1">
      <c r="A412" s="563"/>
      <c r="B412" s="170">
        <v>90019</v>
      </c>
      <c r="C412" s="165" t="s">
        <v>61</v>
      </c>
      <c r="D412" s="165"/>
      <c r="E412" s="287">
        <f>SUM(E413,E417)</f>
        <v>10000</v>
      </c>
      <c r="F412" s="287">
        <f>SUM(F413,F417)</f>
        <v>30000</v>
      </c>
      <c r="G412" s="396">
        <f>SUM(F412/E412)</f>
        <v>3</v>
      </c>
      <c r="H412" s="76"/>
    </row>
    <row r="413" spans="1:8" ht="12.75">
      <c r="A413" s="563"/>
      <c r="B413" s="458" t="s">
        <v>74</v>
      </c>
      <c r="C413" s="458"/>
      <c r="D413" s="183"/>
      <c r="E413" s="288">
        <f>SUM(E414:E416)</f>
        <v>10000</v>
      </c>
      <c r="F413" s="288">
        <f>SUM(F414:F416)</f>
        <v>30000</v>
      </c>
      <c r="G413" s="394">
        <f t="shared" si="16"/>
        <v>3</v>
      </c>
      <c r="H413" s="94"/>
    </row>
    <row r="414" spans="1:8" ht="25.5">
      <c r="A414" s="563"/>
      <c r="B414" s="412"/>
      <c r="C414" s="110" t="s">
        <v>250</v>
      </c>
      <c r="D414" s="195" t="s">
        <v>248</v>
      </c>
      <c r="E414" s="306">
        <v>0</v>
      </c>
      <c r="F414" s="318">
        <v>3000</v>
      </c>
      <c r="G414" s="333"/>
      <c r="H414" s="16"/>
    </row>
    <row r="415" spans="1:8" ht="25.5">
      <c r="A415" s="563"/>
      <c r="B415" s="413"/>
      <c r="C415" s="185" t="s">
        <v>251</v>
      </c>
      <c r="D415" s="248" t="s">
        <v>249</v>
      </c>
      <c r="E415" s="308">
        <v>0</v>
      </c>
      <c r="F415" s="318">
        <v>14000</v>
      </c>
      <c r="G415" s="333"/>
      <c r="H415" s="91"/>
    </row>
    <row r="416" spans="1:8" ht="25.5">
      <c r="A416" s="563"/>
      <c r="B416" s="414"/>
      <c r="C416" s="110" t="s">
        <v>20</v>
      </c>
      <c r="D416" s="195" t="s">
        <v>175</v>
      </c>
      <c r="E416" s="308">
        <v>10000</v>
      </c>
      <c r="F416" s="318">
        <v>13000</v>
      </c>
      <c r="G416" s="333">
        <f t="shared" si="16"/>
        <v>1.3</v>
      </c>
      <c r="H416" s="91"/>
    </row>
    <row r="417" spans="1:8" ht="13.5" thickBot="1">
      <c r="A417" s="563"/>
      <c r="B417" s="457" t="s">
        <v>76</v>
      </c>
      <c r="C417" s="457"/>
      <c r="D417" s="193"/>
      <c r="E417" s="290">
        <v>0</v>
      </c>
      <c r="F417" s="64">
        <v>0</v>
      </c>
      <c r="G417" s="385"/>
      <c r="H417" s="91"/>
    </row>
    <row r="418" spans="1:8" s="2" customFormat="1" ht="26.25" thickBot="1">
      <c r="A418" s="563"/>
      <c r="B418" s="170">
        <v>90020</v>
      </c>
      <c r="C418" s="165" t="s">
        <v>62</v>
      </c>
      <c r="D418" s="165"/>
      <c r="E418" s="287">
        <f>SUM(E419,E421)</f>
        <v>10000</v>
      </c>
      <c r="F418" s="287">
        <f>SUM(F419,F421)</f>
        <v>7000</v>
      </c>
      <c r="G418" s="396">
        <f>SUM(F418/E418)</f>
        <v>0.7</v>
      </c>
      <c r="H418" s="76"/>
    </row>
    <row r="419" spans="1:8" ht="12.75">
      <c r="A419" s="563"/>
      <c r="B419" s="458" t="s">
        <v>74</v>
      </c>
      <c r="C419" s="458"/>
      <c r="D419" s="183"/>
      <c r="E419" s="288">
        <f>SUM(E420)</f>
        <v>10000</v>
      </c>
      <c r="F419" s="288">
        <f>SUM(F420)</f>
        <v>7000</v>
      </c>
      <c r="G419" s="394">
        <f>SUM(F419/E419)</f>
        <v>0.7</v>
      </c>
      <c r="H419" s="94"/>
    </row>
    <row r="420" spans="1:8" ht="12.75">
      <c r="A420" s="563"/>
      <c r="B420" s="198"/>
      <c r="C420" s="110" t="s">
        <v>246</v>
      </c>
      <c r="D420" s="195" t="s">
        <v>223</v>
      </c>
      <c r="E420" s="306">
        <v>10000</v>
      </c>
      <c r="F420" s="318">
        <v>7000</v>
      </c>
      <c r="G420" s="333">
        <f>SUM(F420/E420)</f>
        <v>0.7</v>
      </c>
      <c r="H420" s="16"/>
    </row>
    <row r="421" spans="1:8" ht="13.5" thickBot="1">
      <c r="A421" s="563"/>
      <c r="B421" s="444" t="s">
        <v>76</v>
      </c>
      <c r="C421" s="444"/>
      <c r="D421" s="180"/>
      <c r="E421" s="303">
        <v>0</v>
      </c>
      <c r="F421" s="64">
        <v>0</v>
      </c>
      <c r="G421" s="385"/>
      <c r="H421" s="16"/>
    </row>
    <row r="422" spans="1:8" ht="26.25" thickBot="1">
      <c r="A422" s="563"/>
      <c r="B422" s="170">
        <v>90024</v>
      </c>
      <c r="C422" s="165" t="s">
        <v>243</v>
      </c>
      <c r="D422" s="165"/>
      <c r="E422" s="287">
        <f>SUM(E423,E425)</f>
        <v>0</v>
      </c>
      <c r="F422" s="287">
        <f>SUM(F423,F425)</f>
        <v>1421</v>
      </c>
      <c r="G422" s="335"/>
      <c r="H422" s="72"/>
    </row>
    <row r="423" spans="1:8" ht="12.75">
      <c r="A423" s="563"/>
      <c r="B423" s="458" t="s">
        <v>74</v>
      </c>
      <c r="C423" s="458"/>
      <c r="D423" s="183"/>
      <c r="E423" s="288">
        <f>SUM(E424)</f>
        <v>0</v>
      </c>
      <c r="F423" s="288">
        <f>SUM(F424)</f>
        <v>1421</v>
      </c>
      <c r="G423" s="386"/>
      <c r="H423" s="72"/>
    </row>
    <row r="424" spans="1:8" ht="25.5">
      <c r="A424" s="563"/>
      <c r="B424" s="198"/>
      <c r="C424" s="251" t="s">
        <v>253</v>
      </c>
      <c r="D424" s="246" t="s">
        <v>173</v>
      </c>
      <c r="E424" s="306">
        <v>0</v>
      </c>
      <c r="F424" s="318">
        <v>1421</v>
      </c>
      <c r="G424" s="333"/>
      <c r="H424" s="72"/>
    </row>
    <row r="425" spans="1:8" ht="13.5" thickBot="1">
      <c r="A425" s="563"/>
      <c r="B425" s="444" t="s">
        <v>76</v>
      </c>
      <c r="C425" s="444"/>
      <c r="D425" s="180"/>
      <c r="E425" s="303">
        <v>0</v>
      </c>
      <c r="F425" s="303">
        <v>0</v>
      </c>
      <c r="G425" s="385"/>
      <c r="H425" s="72"/>
    </row>
    <row r="426" spans="1:8" ht="26.25" thickBot="1">
      <c r="A426" s="563"/>
      <c r="B426" s="170">
        <v>90095</v>
      </c>
      <c r="C426" s="165" t="s">
        <v>62</v>
      </c>
      <c r="D426" s="165"/>
      <c r="E426" s="287">
        <f>SUM(E427,E429)</f>
        <v>20997</v>
      </c>
      <c r="F426" s="287">
        <f>SUM(F427,F429)</f>
        <v>0</v>
      </c>
      <c r="G426" s="396">
        <f>SUM(F426/E426)</f>
        <v>0</v>
      </c>
      <c r="H426" s="72"/>
    </row>
    <row r="427" spans="1:8" ht="12.75">
      <c r="A427" s="563"/>
      <c r="B427" s="458" t="s">
        <v>74</v>
      </c>
      <c r="C427" s="458"/>
      <c r="D427" s="183"/>
      <c r="E427" s="288">
        <f>SUM(E428)</f>
        <v>20997</v>
      </c>
      <c r="F427" s="288">
        <f>SUM(F428)</f>
        <v>0</v>
      </c>
      <c r="G427" s="394">
        <f>SUM(F427/E427)</f>
        <v>0</v>
      </c>
      <c r="H427" s="16"/>
    </row>
    <row r="428" spans="1:8" ht="25.5">
      <c r="A428" s="563"/>
      <c r="B428" s="198"/>
      <c r="C428" s="110" t="s">
        <v>164</v>
      </c>
      <c r="D428" s="195" t="s">
        <v>224</v>
      </c>
      <c r="E428" s="306">
        <v>20997</v>
      </c>
      <c r="F428" s="318">
        <v>0</v>
      </c>
      <c r="G428" s="333">
        <f>SUM(F428/E428)</f>
        <v>0</v>
      </c>
      <c r="H428" s="16"/>
    </row>
    <row r="429" spans="1:8" ht="13.5" thickBot="1">
      <c r="A429" s="563"/>
      <c r="B429" s="457" t="s">
        <v>76</v>
      </c>
      <c r="C429" s="457"/>
      <c r="D429" s="193"/>
      <c r="E429" s="290">
        <v>0</v>
      </c>
      <c r="F429" s="317">
        <v>0</v>
      </c>
      <c r="G429" s="385"/>
      <c r="H429" s="91"/>
    </row>
    <row r="430" spans="1:8" s="1" customFormat="1" ht="18" customHeight="1" thickBot="1">
      <c r="A430" s="370">
        <v>921</v>
      </c>
      <c r="B430" s="371"/>
      <c r="C430" s="372" t="s">
        <v>12</v>
      </c>
      <c r="D430" s="372"/>
      <c r="E430" s="373">
        <f>SUM(E431,E436,E440,E444,E448,E453,E458,E464)</f>
        <v>3686732</v>
      </c>
      <c r="F430" s="373">
        <f>SUM(F431,F436,F440,F444,F448,F453,F458,F464)</f>
        <v>3068000</v>
      </c>
      <c r="G430" s="397">
        <f aca="true" t="shared" si="17" ref="G430:G435">SUM(F430/E430)</f>
        <v>0.8321733177242067</v>
      </c>
      <c r="H430" s="214"/>
    </row>
    <row r="431" spans="1:8" s="1" customFormat="1" ht="13.5" thickBot="1">
      <c r="A431" s="568"/>
      <c r="B431" s="206">
        <v>92105</v>
      </c>
      <c r="C431" s="165" t="s">
        <v>113</v>
      </c>
      <c r="D431" s="165"/>
      <c r="E431" s="287">
        <f>SUM(E432,E434)</f>
        <v>1854</v>
      </c>
      <c r="F431" s="287">
        <f>SUM(F432,F434)</f>
        <v>0</v>
      </c>
      <c r="G431" s="396">
        <f t="shared" si="17"/>
        <v>0</v>
      </c>
      <c r="H431" s="76"/>
    </row>
    <row r="432" spans="1:8" s="1" customFormat="1" ht="12.75">
      <c r="A432" s="569"/>
      <c r="B432" s="458" t="s">
        <v>74</v>
      </c>
      <c r="C432" s="458"/>
      <c r="D432" s="183"/>
      <c r="E432" s="286">
        <f>SUM(E433:E433)</f>
        <v>44</v>
      </c>
      <c r="F432" s="286">
        <f>SUM(F433:F433)</f>
        <v>0</v>
      </c>
      <c r="G432" s="394">
        <f t="shared" si="17"/>
        <v>0</v>
      </c>
      <c r="H432" s="94"/>
    </row>
    <row r="433" spans="1:8" s="1" customFormat="1" ht="25.5">
      <c r="A433" s="569"/>
      <c r="B433" s="229"/>
      <c r="C433" s="105" t="s">
        <v>225</v>
      </c>
      <c r="D433" s="189" t="s">
        <v>230</v>
      </c>
      <c r="E433" s="302">
        <v>44</v>
      </c>
      <c r="F433" s="22">
        <v>0</v>
      </c>
      <c r="G433" s="333">
        <f t="shared" si="17"/>
        <v>0</v>
      </c>
      <c r="H433" s="16"/>
    </row>
    <row r="434" spans="1:8" s="1" customFormat="1" ht="12.75">
      <c r="A434" s="569"/>
      <c r="B434" s="444" t="s">
        <v>75</v>
      </c>
      <c r="C434" s="444"/>
      <c r="D434" s="194"/>
      <c r="E434" s="303">
        <f>SUM(E435)</f>
        <v>1810</v>
      </c>
      <c r="F434" s="303">
        <f>SUM(F435)</f>
        <v>0</v>
      </c>
      <c r="G434" s="393">
        <f t="shared" si="17"/>
        <v>0</v>
      </c>
      <c r="H434" s="16"/>
    </row>
    <row r="435" spans="1:8" s="1" customFormat="1" ht="39" thickBot="1">
      <c r="A435" s="569"/>
      <c r="B435" s="233"/>
      <c r="C435" s="224" t="s">
        <v>226</v>
      </c>
      <c r="D435" s="234" t="s">
        <v>227</v>
      </c>
      <c r="E435" s="312">
        <v>1810</v>
      </c>
      <c r="F435" s="319">
        <v>0</v>
      </c>
      <c r="G435" s="334">
        <f t="shared" si="17"/>
        <v>0</v>
      </c>
      <c r="H435" s="235"/>
    </row>
    <row r="436" spans="1:8" s="2" customFormat="1" ht="13.5" thickBot="1">
      <c r="A436" s="569"/>
      <c r="B436" s="206">
        <v>92106</v>
      </c>
      <c r="C436" s="165" t="s">
        <v>113</v>
      </c>
      <c r="D436" s="165"/>
      <c r="E436" s="287">
        <f>SUM(E437,E439)</f>
        <v>40000</v>
      </c>
      <c r="F436" s="287">
        <f>SUM(F437,F439)</f>
        <v>0</v>
      </c>
      <c r="G436" s="396">
        <f t="shared" si="16"/>
        <v>0</v>
      </c>
      <c r="H436" s="76"/>
    </row>
    <row r="437" spans="1:8" ht="12.75">
      <c r="A437" s="569"/>
      <c r="B437" s="458" t="s">
        <v>74</v>
      </c>
      <c r="C437" s="458"/>
      <c r="D437" s="183"/>
      <c r="E437" s="286">
        <f>SUM(E438:E438)</f>
        <v>40000</v>
      </c>
      <c r="F437" s="286">
        <f>SUM(F438:F438)</f>
        <v>0</v>
      </c>
      <c r="G437" s="394">
        <f t="shared" si="16"/>
        <v>0</v>
      </c>
      <c r="H437" s="94"/>
    </row>
    <row r="438" spans="1:8" ht="38.25">
      <c r="A438" s="569"/>
      <c r="B438" s="229"/>
      <c r="C438" s="49" t="s">
        <v>154</v>
      </c>
      <c r="D438" s="228">
        <v>2710</v>
      </c>
      <c r="E438" s="302">
        <v>40000</v>
      </c>
      <c r="F438" s="318">
        <v>0</v>
      </c>
      <c r="G438" s="333">
        <f t="shared" si="16"/>
        <v>0</v>
      </c>
      <c r="H438" s="16"/>
    </row>
    <row r="439" spans="1:8" ht="13.5" thickBot="1">
      <c r="A439" s="569"/>
      <c r="B439" s="457" t="s">
        <v>75</v>
      </c>
      <c r="C439" s="457"/>
      <c r="D439" s="232"/>
      <c r="E439" s="290">
        <v>0</v>
      </c>
      <c r="F439" s="317">
        <v>0</v>
      </c>
      <c r="G439" s="385"/>
      <c r="H439" s="91"/>
    </row>
    <row r="440" spans="1:8" s="2" customFormat="1" ht="13.5" thickBot="1">
      <c r="A440" s="569"/>
      <c r="B440" s="206">
        <v>92108</v>
      </c>
      <c r="C440" s="165" t="s">
        <v>67</v>
      </c>
      <c r="D440" s="206"/>
      <c r="E440" s="287">
        <f>SUM(E441,E443)</f>
        <v>115000</v>
      </c>
      <c r="F440" s="287">
        <f>SUM(F441,F443)</f>
        <v>0</v>
      </c>
      <c r="G440" s="396">
        <f t="shared" si="16"/>
        <v>0</v>
      </c>
      <c r="H440" s="76"/>
    </row>
    <row r="441" spans="1:8" ht="12.75">
      <c r="A441" s="569"/>
      <c r="B441" s="458" t="s">
        <v>74</v>
      </c>
      <c r="C441" s="458"/>
      <c r="D441" s="238"/>
      <c r="E441" s="286">
        <f>SUM(E442:E442)</f>
        <v>115000</v>
      </c>
      <c r="F441" s="286">
        <f>SUM(F442:F442)</f>
        <v>0</v>
      </c>
      <c r="G441" s="394">
        <f t="shared" si="16"/>
        <v>0</v>
      </c>
      <c r="H441" s="209"/>
    </row>
    <row r="442" spans="1:8" ht="38.25">
      <c r="A442" s="569"/>
      <c r="B442" s="223"/>
      <c r="C442" s="49" t="s">
        <v>154</v>
      </c>
      <c r="D442" s="228">
        <v>2710</v>
      </c>
      <c r="E442" s="302">
        <v>115000</v>
      </c>
      <c r="F442" s="318">
        <v>0</v>
      </c>
      <c r="G442" s="333">
        <f t="shared" si="16"/>
        <v>0</v>
      </c>
      <c r="H442" s="16"/>
    </row>
    <row r="443" spans="1:8" ht="13.5" thickBot="1">
      <c r="A443" s="569"/>
      <c r="B443" s="457" t="s">
        <v>76</v>
      </c>
      <c r="C443" s="457"/>
      <c r="D443" s="193"/>
      <c r="E443" s="290">
        <v>0</v>
      </c>
      <c r="F443" s="64">
        <v>0</v>
      </c>
      <c r="G443" s="385"/>
      <c r="H443" s="211"/>
    </row>
    <row r="444" spans="1:8" s="2" customFormat="1" ht="13.5" thickBot="1">
      <c r="A444" s="569"/>
      <c r="B444" s="206">
        <v>92109</v>
      </c>
      <c r="C444" s="165" t="s">
        <v>63</v>
      </c>
      <c r="D444" s="165"/>
      <c r="E444" s="287">
        <f>SUM(E445,E447)</f>
        <v>40000</v>
      </c>
      <c r="F444" s="287">
        <f>SUM(F445,F447)</f>
        <v>0</v>
      </c>
      <c r="G444" s="396">
        <f t="shared" si="16"/>
        <v>0</v>
      </c>
      <c r="H444" s="76"/>
    </row>
    <row r="445" spans="1:8" ht="12.75">
      <c r="A445" s="569"/>
      <c r="B445" s="458" t="s">
        <v>74</v>
      </c>
      <c r="C445" s="458"/>
      <c r="D445" s="183"/>
      <c r="E445" s="286">
        <f>SUM(E446)</f>
        <v>40000</v>
      </c>
      <c r="F445" s="286">
        <f>SUM(F446)</f>
        <v>0</v>
      </c>
      <c r="G445" s="394">
        <f t="shared" si="16"/>
        <v>0</v>
      </c>
      <c r="H445" s="209"/>
    </row>
    <row r="446" spans="1:8" ht="38.25">
      <c r="A446" s="569"/>
      <c r="B446" s="202"/>
      <c r="C446" s="49" t="s">
        <v>154</v>
      </c>
      <c r="D446" s="179">
        <v>2710</v>
      </c>
      <c r="E446" s="306">
        <v>40000</v>
      </c>
      <c r="F446" s="318">
        <v>0</v>
      </c>
      <c r="G446" s="333">
        <f t="shared" si="16"/>
        <v>0</v>
      </c>
      <c r="H446" s="16"/>
    </row>
    <row r="447" spans="1:8" ht="13.5" thickBot="1">
      <c r="A447" s="569"/>
      <c r="B447" s="457" t="s">
        <v>76</v>
      </c>
      <c r="C447" s="457"/>
      <c r="D447" s="193"/>
      <c r="E447" s="289">
        <v>0</v>
      </c>
      <c r="F447" s="289">
        <v>0</v>
      </c>
      <c r="G447" s="385"/>
      <c r="H447" s="211"/>
    </row>
    <row r="448" spans="1:8" s="2" customFormat="1" ht="13.5" thickBot="1">
      <c r="A448" s="569"/>
      <c r="B448" s="206">
        <v>92116</v>
      </c>
      <c r="C448" s="165" t="s">
        <v>64</v>
      </c>
      <c r="D448" s="165"/>
      <c r="E448" s="287">
        <f>SUM(E449,E452)</f>
        <v>3068000</v>
      </c>
      <c r="F448" s="287">
        <f>SUM(F449,F452)</f>
        <v>3068000</v>
      </c>
      <c r="G448" s="396">
        <f>SUM(F448/E448)</f>
        <v>1</v>
      </c>
      <c r="H448" s="76"/>
    </row>
    <row r="449" spans="1:8" ht="12.75">
      <c r="A449" s="569"/>
      <c r="B449" s="458" t="s">
        <v>74</v>
      </c>
      <c r="C449" s="458"/>
      <c r="D449" s="183"/>
      <c r="E449" s="286">
        <f>SUM(E450:E451)</f>
        <v>3068000</v>
      </c>
      <c r="F449" s="286">
        <f>SUM(F450:F451)</f>
        <v>3068000</v>
      </c>
      <c r="G449" s="394">
        <f>SUM(F449/E449)</f>
        <v>1</v>
      </c>
      <c r="H449" s="209"/>
    </row>
    <row r="450" spans="1:8" ht="38.25">
      <c r="A450" s="569"/>
      <c r="B450" s="230"/>
      <c r="C450" s="109" t="s">
        <v>104</v>
      </c>
      <c r="D450" s="178">
        <v>2310</v>
      </c>
      <c r="E450" s="302">
        <v>2998000</v>
      </c>
      <c r="F450" s="318">
        <v>2998000</v>
      </c>
      <c r="G450" s="333">
        <f>SUM(F450/E450)</f>
        <v>1</v>
      </c>
      <c r="H450" s="16"/>
    </row>
    <row r="451" spans="1:8" ht="38.25">
      <c r="A451" s="569"/>
      <c r="B451" s="229"/>
      <c r="C451" s="109" t="s">
        <v>105</v>
      </c>
      <c r="D451" s="178">
        <v>2320</v>
      </c>
      <c r="E451" s="302">
        <v>70000</v>
      </c>
      <c r="F451" s="318">
        <v>70000</v>
      </c>
      <c r="G451" s="333">
        <f>SUM(F451/E451)</f>
        <v>1</v>
      </c>
      <c r="H451" s="16"/>
    </row>
    <row r="452" spans="1:8" ht="13.5" thickBot="1">
      <c r="A452" s="569"/>
      <c r="B452" s="457" t="s">
        <v>75</v>
      </c>
      <c r="C452" s="457"/>
      <c r="D452" s="193"/>
      <c r="E452" s="289">
        <v>0</v>
      </c>
      <c r="F452" s="64">
        <v>0</v>
      </c>
      <c r="G452" s="385"/>
      <c r="H452" s="211"/>
    </row>
    <row r="453" spans="1:8" s="2" customFormat="1" ht="13.5" thickBot="1">
      <c r="A453" s="569"/>
      <c r="B453" s="206">
        <v>92118</v>
      </c>
      <c r="C453" s="165" t="s">
        <v>68</v>
      </c>
      <c r="D453" s="165"/>
      <c r="E453" s="287">
        <f>SUM(E454,E456)</f>
        <v>420002</v>
      </c>
      <c r="F453" s="287">
        <f>SUM(F454,F456)</f>
        <v>0</v>
      </c>
      <c r="G453" s="396">
        <f t="shared" si="16"/>
        <v>0</v>
      </c>
      <c r="H453" s="76"/>
    </row>
    <row r="454" spans="1:12" ht="12.75">
      <c r="A454" s="569"/>
      <c r="B454" s="458" t="s">
        <v>74</v>
      </c>
      <c r="C454" s="458"/>
      <c r="D454" s="183"/>
      <c r="E454" s="286">
        <f>SUM(E455:E455)</f>
        <v>15000</v>
      </c>
      <c r="F454" s="286">
        <f>SUM(F455:F455)</f>
        <v>0</v>
      </c>
      <c r="G454" s="394">
        <f t="shared" si="16"/>
        <v>0</v>
      </c>
      <c r="H454" s="209"/>
      <c r="L454" s="9"/>
    </row>
    <row r="455" spans="1:8" ht="38.25">
      <c r="A455" s="569"/>
      <c r="B455" s="229"/>
      <c r="C455" s="49" t="s">
        <v>154</v>
      </c>
      <c r="D455" s="228">
        <v>2710</v>
      </c>
      <c r="E455" s="302">
        <v>15000</v>
      </c>
      <c r="F455" s="318">
        <v>0</v>
      </c>
      <c r="G455" s="333">
        <f t="shared" si="16"/>
        <v>0</v>
      </c>
      <c r="H455" s="16"/>
    </row>
    <row r="456" spans="1:8" ht="12.75">
      <c r="A456" s="569"/>
      <c r="B456" s="444" t="s">
        <v>75</v>
      </c>
      <c r="C456" s="444"/>
      <c r="D456" s="180"/>
      <c r="E456" s="307">
        <f>SUM(E457)</f>
        <v>405002</v>
      </c>
      <c r="F456" s="307">
        <f>SUM(F457)</f>
        <v>0</v>
      </c>
      <c r="G456" s="393">
        <f t="shared" si="16"/>
        <v>0</v>
      </c>
      <c r="H456" s="210"/>
    </row>
    <row r="457" spans="1:8" ht="39" thickBot="1">
      <c r="A457" s="569"/>
      <c r="B457" s="201"/>
      <c r="C457" s="224" t="s">
        <v>228</v>
      </c>
      <c r="D457" s="225">
        <v>6660</v>
      </c>
      <c r="E457" s="304">
        <v>405002</v>
      </c>
      <c r="F457" s="330">
        <v>0</v>
      </c>
      <c r="G457" s="334">
        <f t="shared" si="16"/>
        <v>0</v>
      </c>
      <c r="H457" s="91"/>
    </row>
    <row r="458" spans="1:8" s="2" customFormat="1" ht="13.5" thickBot="1">
      <c r="A458" s="569"/>
      <c r="B458" s="206">
        <v>92120</v>
      </c>
      <c r="C458" s="165" t="s">
        <v>268</v>
      </c>
      <c r="D458" s="165"/>
      <c r="E458" s="287">
        <f>SUM(E459,E461)</f>
        <v>1251</v>
      </c>
      <c r="F458" s="287">
        <f>SUM(F459,F461)</f>
        <v>0</v>
      </c>
      <c r="G458" s="396">
        <f t="shared" si="16"/>
        <v>0</v>
      </c>
      <c r="H458" s="76"/>
    </row>
    <row r="459" spans="1:8" ht="12.75">
      <c r="A459" s="569"/>
      <c r="B459" s="547" t="s">
        <v>74</v>
      </c>
      <c r="C459" s="458"/>
      <c r="D459" s="183"/>
      <c r="E459" s="286">
        <f>SUM(E460:E460)</f>
        <v>60</v>
      </c>
      <c r="F459" s="286">
        <f>SUM(F460:F460)</f>
        <v>0</v>
      </c>
      <c r="G459" s="394">
        <f t="shared" si="16"/>
        <v>0</v>
      </c>
      <c r="H459" s="209"/>
    </row>
    <row r="460" spans="1:8" ht="40.5" customHeight="1">
      <c r="A460" s="569"/>
      <c r="B460" s="231"/>
      <c r="C460" s="93" t="s">
        <v>225</v>
      </c>
      <c r="D460" s="192" t="s">
        <v>230</v>
      </c>
      <c r="E460" s="306">
        <v>60</v>
      </c>
      <c r="F460" s="318">
        <v>0</v>
      </c>
      <c r="G460" s="333">
        <f t="shared" si="16"/>
        <v>0</v>
      </c>
      <c r="H460" s="16"/>
    </row>
    <row r="461" spans="1:8" ht="12.75">
      <c r="A461" s="569"/>
      <c r="B461" s="547" t="s">
        <v>75</v>
      </c>
      <c r="C461" s="444"/>
      <c r="D461" s="237"/>
      <c r="E461" s="307">
        <f>SUM(E462:E463)</f>
        <v>1191</v>
      </c>
      <c r="F461" s="307">
        <f>SUM(F462:F463)</f>
        <v>0</v>
      </c>
      <c r="G461" s="393">
        <f t="shared" si="16"/>
        <v>0</v>
      </c>
      <c r="H461" s="210"/>
    </row>
    <row r="462" spans="1:8" ht="30" customHeight="1">
      <c r="A462" s="569"/>
      <c r="B462" s="543"/>
      <c r="C462" s="93" t="s">
        <v>116</v>
      </c>
      <c r="D462" s="192" t="s">
        <v>227</v>
      </c>
      <c r="E462" s="306">
        <v>1188</v>
      </c>
      <c r="F462" s="318">
        <v>0</v>
      </c>
      <c r="G462" s="333">
        <f aca="true" t="shared" si="18" ref="G462:G470">SUM(F462/E462)</f>
        <v>0</v>
      </c>
      <c r="H462" s="16"/>
    </row>
    <row r="463" spans="1:8" ht="39" thickBot="1">
      <c r="A463" s="569"/>
      <c r="B463" s="544"/>
      <c r="C463" s="203" t="s">
        <v>229</v>
      </c>
      <c r="D463" s="217" t="s">
        <v>182</v>
      </c>
      <c r="E463" s="308">
        <v>3</v>
      </c>
      <c r="F463" s="330">
        <v>0</v>
      </c>
      <c r="G463" s="334">
        <f t="shared" si="18"/>
        <v>0</v>
      </c>
      <c r="H463" s="91"/>
    </row>
    <row r="464" spans="1:8" ht="13.5" thickBot="1">
      <c r="A464" s="569"/>
      <c r="B464" s="206">
        <v>92195</v>
      </c>
      <c r="C464" s="165" t="s">
        <v>231</v>
      </c>
      <c r="D464" s="165"/>
      <c r="E464" s="287">
        <f>SUM(E465,E467)</f>
        <v>625</v>
      </c>
      <c r="F464" s="287">
        <f>SUM(F465,F467)</f>
        <v>0</v>
      </c>
      <c r="G464" s="396">
        <f t="shared" si="18"/>
        <v>0</v>
      </c>
      <c r="H464" s="76"/>
    </row>
    <row r="465" spans="1:8" ht="12.75">
      <c r="A465" s="569"/>
      <c r="B465" s="547" t="s">
        <v>74</v>
      </c>
      <c r="C465" s="458"/>
      <c r="D465" s="183"/>
      <c r="E465" s="286">
        <f>SUM(E466:E466)</f>
        <v>589</v>
      </c>
      <c r="F465" s="286">
        <f>SUM(F466:F466)</f>
        <v>0</v>
      </c>
      <c r="G465" s="394">
        <f t="shared" si="18"/>
        <v>0</v>
      </c>
      <c r="H465" s="209"/>
    </row>
    <row r="466" spans="1:8" ht="38.25">
      <c r="A466" s="569"/>
      <c r="B466" s="231"/>
      <c r="C466" s="93" t="s">
        <v>232</v>
      </c>
      <c r="D466" s="192" t="s">
        <v>177</v>
      </c>
      <c r="E466" s="306">
        <v>589</v>
      </c>
      <c r="F466" s="318">
        <v>0</v>
      </c>
      <c r="G466" s="333">
        <f t="shared" si="18"/>
        <v>0</v>
      </c>
      <c r="H466" s="16"/>
    </row>
    <row r="467" spans="1:8" ht="12.75">
      <c r="A467" s="569"/>
      <c r="B467" s="444" t="s">
        <v>75</v>
      </c>
      <c r="C467" s="551"/>
      <c r="D467" s="237"/>
      <c r="E467" s="307">
        <f>SUM(E468:E468)</f>
        <v>36</v>
      </c>
      <c r="F467" s="307">
        <f>SUM(F468:F468)</f>
        <v>0</v>
      </c>
      <c r="G467" s="393">
        <f t="shared" si="18"/>
        <v>0</v>
      </c>
      <c r="H467" s="210"/>
    </row>
    <row r="468" spans="1:8" ht="39" thickBot="1">
      <c r="A468" s="569"/>
      <c r="B468" s="200"/>
      <c r="C468" s="227" t="s">
        <v>229</v>
      </c>
      <c r="D468" s="217" t="s">
        <v>182</v>
      </c>
      <c r="E468" s="308">
        <v>36</v>
      </c>
      <c r="F468" s="318">
        <v>0</v>
      </c>
      <c r="G468" s="334">
        <f t="shared" si="18"/>
        <v>0</v>
      </c>
      <c r="H468" s="91"/>
    </row>
    <row r="469" spans="1:8" s="1" customFormat="1" ht="30" customHeight="1" thickBot="1">
      <c r="A469" s="362">
        <v>925</v>
      </c>
      <c r="B469" s="374"/>
      <c r="C469" s="375" t="s">
        <v>106</v>
      </c>
      <c r="D469" s="375"/>
      <c r="E469" s="364">
        <f>E470</f>
        <v>782450</v>
      </c>
      <c r="F469" s="364">
        <f>F470</f>
        <v>1229000</v>
      </c>
      <c r="G469" s="397">
        <f t="shared" si="18"/>
        <v>1.5707073934436706</v>
      </c>
      <c r="H469" s="75"/>
    </row>
    <row r="470" spans="1:8" s="2" customFormat="1" ht="13.5" thickBot="1">
      <c r="A470" s="409"/>
      <c r="B470" s="236">
        <v>92502</v>
      </c>
      <c r="C470" s="187" t="s">
        <v>107</v>
      </c>
      <c r="D470" s="187"/>
      <c r="E470" s="287">
        <f>SUM(E471,E474)</f>
        <v>782450</v>
      </c>
      <c r="F470" s="287">
        <f>SUM(F471,F474)</f>
        <v>1229000</v>
      </c>
      <c r="G470" s="396">
        <f t="shared" si="18"/>
        <v>1.5707073934436706</v>
      </c>
      <c r="H470" s="76"/>
    </row>
    <row r="471" spans="1:8" ht="12.75">
      <c r="A471" s="410"/>
      <c r="B471" s="458" t="s">
        <v>74</v>
      </c>
      <c r="C471" s="458"/>
      <c r="D471" s="183"/>
      <c r="E471" s="288">
        <f>SUM(E472:E473)</f>
        <v>782450</v>
      </c>
      <c r="F471" s="288">
        <f>SUM(F472:F473)</f>
        <v>1229000</v>
      </c>
      <c r="G471" s="394">
        <f>SUM(F471/E471)</f>
        <v>1.5707073934436706</v>
      </c>
      <c r="H471" s="209"/>
    </row>
    <row r="472" spans="1:8" ht="28.5" customHeight="1">
      <c r="A472" s="410"/>
      <c r="B472" s="459"/>
      <c r="C472" s="93" t="s">
        <v>108</v>
      </c>
      <c r="D472" s="179">
        <v>2230</v>
      </c>
      <c r="E472" s="306">
        <v>766000</v>
      </c>
      <c r="F472" s="318">
        <v>775000</v>
      </c>
      <c r="G472" s="333">
        <f>SUM(F472/E472)</f>
        <v>1.0117493472584855</v>
      </c>
      <c r="H472" s="16"/>
    </row>
    <row r="473" spans="1:8" ht="66.75" customHeight="1">
      <c r="A473" s="410"/>
      <c r="B473" s="461"/>
      <c r="C473" s="203" t="s">
        <v>233</v>
      </c>
      <c r="D473" s="225">
        <v>2460</v>
      </c>
      <c r="E473" s="308">
        <v>16450</v>
      </c>
      <c r="F473" s="318">
        <v>454000</v>
      </c>
      <c r="G473" s="333">
        <f>SUM(F473/E473)</f>
        <v>27.598784194528875</v>
      </c>
      <c r="H473" s="16"/>
    </row>
    <row r="474" spans="1:8" ht="13.5" thickBot="1">
      <c r="A474" s="441"/>
      <c r="B474" s="457" t="s">
        <v>76</v>
      </c>
      <c r="C474" s="457"/>
      <c r="D474" s="193"/>
      <c r="E474" s="290">
        <v>0</v>
      </c>
      <c r="F474" s="64">
        <v>0</v>
      </c>
      <c r="G474" s="385"/>
      <c r="H474" s="210"/>
    </row>
    <row r="475" spans="1:8" ht="34.5" customHeight="1" thickBot="1">
      <c r="A475" s="442" t="s">
        <v>109</v>
      </c>
      <c r="B475" s="443"/>
      <c r="C475" s="443"/>
      <c r="D475" s="376"/>
      <c r="E475" s="377">
        <f>SUM(E7,E63,E73,E91,E97,E137,E143,E151,E182,E189,E234,E239,E250,E287,E327,E336,E364,E385,E401,E430,E469)</f>
        <v>1122292140</v>
      </c>
      <c r="F475" s="377">
        <f>SUM(F7,F63,F73,F91,F97,F137,F143,F151,F182,F189,F234,F239,F250,F287,F327,F336,F364,F385,F401,F430,F469)</f>
        <v>1429518196</v>
      </c>
      <c r="G475" s="378">
        <f>SUM(F475/E475)</f>
        <v>1.27374873711581</v>
      </c>
      <c r="H475" s="332"/>
    </row>
    <row r="476" ht="12.75">
      <c r="F476" s="8"/>
    </row>
    <row r="478" spans="1:5" ht="12.75">
      <c r="A478" s="411"/>
      <c r="B478" s="411"/>
      <c r="C478" s="411"/>
      <c r="D478" s="411"/>
      <c r="E478" s="3"/>
    </row>
    <row r="479" spans="1:5" ht="28.5" customHeight="1">
      <c r="A479" s="379"/>
      <c r="B479" s="456"/>
      <c r="C479" s="456"/>
      <c r="D479" s="380"/>
      <c r="E479" s="381"/>
    </row>
    <row r="480" spans="1:5" ht="12.75">
      <c r="A480" s="445"/>
      <c r="B480" s="449"/>
      <c r="C480" s="449"/>
      <c r="D480" s="382"/>
      <c r="E480" s="382"/>
    </row>
    <row r="481" spans="1:7" ht="12.75">
      <c r="A481" s="445"/>
      <c r="B481" s="428"/>
      <c r="C481" s="383"/>
      <c r="D481" s="384"/>
      <c r="E481" s="384"/>
      <c r="F481" s="8"/>
      <c r="G481" s="239"/>
    </row>
    <row r="482" spans="1:7" ht="12.75">
      <c r="A482" s="445"/>
      <c r="B482" s="428"/>
      <c r="C482" s="383"/>
      <c r="D482" s="384"/>
      <c r="E482" s="384"/>
      <c r="F482" s="8"/>
      <c r="G482" s="239"/>
    </row>
    <row r="483" spans="1:5" ht="12.75">
      <c r="A483" s="445"/>
      <c r="B483" s="449"/>
      <c r="C483" s="449"/>
      <c r="D483" s="382"/>
      <c r="E483" s="382"/>
    </row>
    <row r="484" spans="1:5" ht="12.75">
      <c r="A484" s="445"/>
      <c r="B484" s="428"/>
      <c r="C484" s="383"/>
      <c r="D484" s="384"/>
      <c r="E484" s="384"/>
    </row>
    <row r="485" spans="1:5" ht="12.75">
      <c r="A485" s="445"/>
      <c r="B485" s="428"/>
      <c r="C485" s="383"/>
      <c r="D485" s="384"/>
      <c r="E485" s="384"/>
    </row>
    <row r="486" spans="1:5" ht="12.75">
      <c r="A486" s="445"/>
      <c r="B486" s="449"/>
      <c r="C486" s="449"/>
      <c r="D486" s="382"/>
      <c r="E486" s="382"/>
    </row>
    <row r="487" spans="1:5" ht="12.75">
      <c r="A487" s="445"/>
      <c r="B487" s="428"/>
      <c r="C487" s="383"/>
      <c r="D487" s="384"/>
      <c r="E487" s="384"/>
    </row>
    <row r="488" spans="1:5" ht="12.75">
      <c r="A488" s="445"/>
      <c r="B488" s="428"/>
      <c r="C488" s="383"/>
      <c r="D488" s="384"/>
      <c r="E488" s="384"/>
    </row>
    <row r="489" ht="12.75">
      <c r="E489" s="8"/>
    </row>
  </sheetData>
  <sheetProtection/>
  <mergeCells count="285">
    <mergeCell ref="F4:F5"/>
    <mergeCell ref="A431:A468"/>
    <mergeCell ref="B472:B473"/>
    <mergeCell ref="B432:C432"/>
    <mergeCell ref="B434:C434"/>
    <mergeCell ref="B462:B463"/>
    <mergeCell ref="B465:C465"/>
    <mergeCell ref="B467:C467"/>
    <mergeCell ref="B456:C456"/>
    <mergeCell ref="B452:C452"/>
    <mergeCell ref="B459:C459"/>
    <mergeCell ref="A386:A400"/>
    <mergeCell ref="C396:C397"/>
    <mergeCell ref="B409:B410"/>
    <mergeCell ref="A402:A429"/>
    <mergeCell ref="B417:C417"/>
    <mergeCell ref="B408:C408"/>
    <mergeCell ref="B421:C421"/>
    <mergeCell ref="B395:C395"/>
    <mergeCell ref="B403:C403"/>
    <mergeCell ref="B413:C413"/>
    <mergeCell ref="A357:A363"/>
    <mergeCell ref="B367:B374"/>
    <mergeCell ref="A365:A384"/>
    <mergeCell ref="B349:B351"/>
    <mergeCell ref="C373:C374"/>
    <mergeCell ref="C382:C383"/>
    <mergeCell ref="B359:B361"/>
    <mergeCell ref="B366:C366"/>
    <mergeCell ref="C350:C351"/>
    <mergeCell ref="B354:C354"/>
    <mergeCell ref="B270:C270"/>
    <mergeCell ref="B352:C352"/>
    <mergeCell ref="B338:C338"/>
    <mergeCell ref="B313:C313"/>
    <mergeCell ref="B323:B325"/>
    <mergeCell ref="B289:C289"/>
    <mergeCell ref="B292:C292"/>
    <mergeCell ref="B294:C294"/>
    <mergeCell ref="B298:C298"/>
    <mergeCell ref="B75:C75"/>
    <mergeCell ref="B208:B209"/>
    <mergeCell ref="B100:B102"/>
    <mergeCell ref="B344:B345"/>
    <mergeCell ref="B238:C238"/>
    <mergeCell ref="A235:A238"/>
    <mergeCell ref="A199:A215"/>
    <mergeCell ref="C163:C165"/>
    <mergeCell ref="A190:A198"/>
    <mergeCell ref="B305:C305"/>
    <mergeCell ref="B449:C449"/>
    <mergeCell ref="B443:C443"/>
    <mergeCell ref="B454:C454"/>
    <mergeCell ref="B437:C437"/>
    <mergeCell ref="B439:C439"/>
    <mergeCell ref="B441:C441"/>
    <mergeCell ref="B445:C445"/>
    <mergeCell ref="B387:C387"/>
    <mergeCell ref="B356:C356"/>
    <mergeCell ref="B389:C389"/>
    <mergeCell ref="C379:C380"/>
    <mergeCell ref="B393:C393"/>
    <mergeCell ref="B405:C405"/>
    <mergeCell ref="B375:C375"/>
    <mergeCell ref="B391:C391"/>
    <mergeCell ref="B411:C411"/>
    <mergeCell ref="B384:C384"/>
    <mergeCell ref="B399:C399"/>
    <mergeCell ref="B447:C447"/>
    <mergeCell ref="B284:C284"/>
    <mergeCell ref="B285:B286"/>
    <mergeCell ref="B339:B340"/>
    <mergeCell ref="B330:C330"/>
    <mergeCell ref="B333:C333"/>
    <mergeCell ref="B335:C335"/>
    <mergeCell ref="B341:C341"/>
    <mergeCell ref="B358:C358"/>
    <mergeCell ref="B362:C362"/>
    <mergeCell ref="B315:C315"/>
    <mergeCell ref="B329:C329"/>
    <mergeCell ref="B348:C348"/>
    <mergeCell ref="B322:C322"/>
    <mergeCell ref="B326:C326"/>
    <mergeCell ref="B343:C343"/>
    <mergeCell ref="B346:C346"/>
    <mergeCell ref="B316:B319"/>
    <mergeCell ref="C316:C318"/>
    <mergeCell ref="B474:C474"/>
    <mergeCell ref="B377:C377"/>
    <mergeCell ref="B419:C419"/>
    <mergeCell ref="B378:B383"/>
    <mergeCell ref="B396:B398"/>
    <mergeCell ref="B427:C427"/>
    <mergeCell ref="B429:C429"/>
    <mergeCell ref="B461:C461"/>
    <mergeCell ref="B423:C423"/>
    <mergeCell ref="B276:C276"/>
    <mergeCell ref="B281:C281"/>
    <mergeCell ref="B282:B283"/>
    <mergeCell ref="C295:C296"/>
    <mergeCell ref="B303:B304"/>
    <mergeCell ref="B302:C302"/>
    <mergeCell ref="B299:B300"/>
    <mergeCell ref="B290:B291"/>
    <mergeCell ref="B295:B297"/>
    <mergeCell ref="A251:A286"/>
    <mergeCell ref="B260:C260"/>
    <mergeCell ref="B262:C262"/>
    <mergeCell ref="B264:C264"/>
    <mergeCell ref="B266:C266"/>
    <mergeCell ref="B268:C268"/>
    <mergeCell ref="B252:C252"/>
    <mergeCell ref="B254:C254"/>
    <mergeCell ref="B256:C256"/>
    <mergeCell ref="B215:C215"/>
    <mergeCell ref="B272:C272"/>
    <mergeCell ref="A240:A249"/>
    <mergeCell ref="B241:C241"/>
    <mergeCell ref="B244:C244"/>
    <mergeCell ref="B242:B243"/>
    <mergeCell ref="B246:C246"/>
    <mergeCell ref="B249:C249"/>
    <mergeCell ref="B247:B248"/>
    <mergeCell ref="B257:C257"/>
    <mergeCell ref="D218:D219"/>
    <mergeCell ref="B218:B221"/>
    <mergeCell ref="B174:C174"/>
    <mergeCell ref="B227:C227"/>
    <mergeCell ref="B210:C210"/>
    <mergeCell ref="B213:B214"/>
    <mergeCell ref="B223:B225"/>
    <mergeCell ref="B205:C205"/>
    <mergeCell ref="B180:C180"/>
    <mergeCell ref="B182:C182"/>
    <mergeCell ref="B132:C132"/>
    <mergeCell ref="B146:B148"/>
    <mergeCell ref="B141:B142"/>
    <mergeCell ref="B139:C139"/>
    <mergeCell ref="A216:A233"/>
    <mergeCell ref="A152:A181"/>
    <mergeCell ref="B178:C178"/>
    <mergeCell ref="B176:C176"/>
    <mergeCell ref="B172:C172"/>
    <mergeCell ref="B232:C232"/>
    <mergeCell ref="B25:C25"/>
    <mergeCell ref="B26:B28"/>
    <mergeCell ref="A64:A72"/>
    <mergeCell ref="B140:C140"/>
    <mergeCell ref="B167:C167"/>
    <mergeCell ref="B163:B166"/>
    <mergeCell ref="B130:B131"/>
    <mergeCell ref="B126:C126"/>
    <mergeCell ref="B129:C129"/>
    <mergeCell ref="B153:C153"/>
    <mergeCell ref="C40:C41"/>
    <mergeCell ref="B40:B41"/>
    <mergeCell ref="B56:B58"/>
    <mergeCell ref="A144:A150"/>
    <mergeCell ref="A92:A96"/>
    <mergeCell ref="B94:B95"/>
    <mergeCell ref="B99:C99"/>
    <mergeCell ref="B121:B122"/>
    <mergeCell ref="A8:A62"/>
    <mergeCell ref="B62:C62"/>
    <mergeCell ref="B23:C23"/>
    <mergeCell ref="B81:C81"/>
    <mergeCell ref="B93:C93"/>
    <mergeCell ref="B124:C124"/>
    <mergeCell ref="G4:G5"/>
    <mergeCell ref="B13:C13"/>
    <mergeCell ref="C4:C5"/>
    <mergeCell ref="D4:D5"/>
    <mergeCell ref="B65:C65"/>
    <mergeCell ref="B29:C29"/>
    <mergeCell ref="B20:B22"/>
    <mergeCell ref="C10:C12"/>
    <mergeCell ref="B10:B12"/>
    <mergeCell ref="B90:C90"/>
    <mergeCell ref="B86:B89"/>
    <mergeCell ref="B117:B119"/>
    <mergeCell ref="B114:C114"/>
    <mergeCell ref="B15:C15"/>
    <mergeCell ref="B17:C17"/>
    <mergeCell ref="B19:C19"/>
    <mergeCell ref="A74:A90"/>
    <mergeCell ref="A4:A5"/>
    <mergeCell ref="A183:A188"/>
    <mergeCell ref="B4:B5"/>
    <mergeCell ref="B9:C9"/>
    <mergeCell ref="B69:C69"/>
    <mergeCell ref="B30:B37"/>
    <mergeCell ref="B46:C46"/>
    <mergeCell ref="C20:C22"/>
    <mergeCell ref="A1:H2"/>
    <mergeCell ref="B42:C42"/>
    <mergeCell ref="E4:E5"/>
    <mergeCell ref="B85:C85"/>
    <mergeCell ref="A98:A132"/>
    <mergeCell ref="B96:C96"/>
    <mergeCell ref="B55:C55"/>
    <mergeCell ref="B43:B44"/>
    <mergeCell ref="B52:B54"/>
    <mergeCell ref="B47:B48"/>
    <mergeCell ref="B162:C162"/>
    <mergeCell ref="B120:C120"/>
    <mergeCell ref="B82:B83"/>
    <mergeCell ref="B76:B80"/>
    <mergeCell ref="C87:C88"/>
    <mergeCell ref="C154:C155"/>
    <mergeCell ref="B154:B155"/>
    <mergeCell ref="B149:C149"/>
    <mergeCell ref="B145:C145"/>
    <mergeCell ref="B158:C158"/>
    <mergeCell ref="B66:B68"/>
    <mergeCell ref="B103:C103"/>
    <mergeCell ref="B91:C91"/>
    <mergeCell ref="B104:B106"/>
    <mergeCell ref="B49:C49"/>
    <mergeCell ref="A470:A474"/>
    <mergeCell ref="B471:C471"/>
    <mergeCell ref="B170:C170"/>
    <mergeCell ref="B186:C186"/>
    <mergeCell ref="B194:C194"/>
    <mergeCell ref="D32:D35"/>
    <mergeCell ref="B39:C39"/>
    <mergeCell ref="C43:C44"/>
    <mergeCell ref="B116:C116"/>
    <mergeCell ref="B200:C200"/>
    <mergeCell ref="B70:B72"/>
    <mergeCell ref="B51:C51"/>
    <mergeCell ref="D57:D58"/>
    <mergeCell ref="B60:C60"/>
    <mergeCell ref="B156:C156"/>
    <mergeCell ref="D76:D77"/>
    <mergeCell ref="D79:D80"/>
    <mergeCell ref="C82:C83"/>
    <mergeCell ref="B479:C479"/>
    <mergeCell ref="A480:A482"/>
    <mergeCell ref="B320:C320"/>
    <mergeCell ref="B307:C307"/>
    <mergeCell ref="B308:B312"/>
    <mergeCell ref="C323:C324"/>
    <mergeCell ref="B160:C160"/>
    <mergeCell ref="A486:A488"/>
    <mergeCell ref="B480:C480"/>
    <mergeCell ref="B483:C483"/>
    <mergeCell ref="B486:C486"/>
    <mergeCell ref="B487:B488"/>
    <mergeCell ref="B191:C191"/>
    <mergeCell ref="B236:C236"/>
    <mergeCell ref="C201:C203"/>
    <mergeCell ref="B196:C196"/>
    <mergeCell ref="B198:C198"/>
    <mergeCell ref="B187:B188"/>
    <mergeCell ref="A328:A335"/>
    <mergeCell ref="B481:B482"/>
    <mergeCell ref="A475:C475"/>
    <mergeCell ref="B425:C425"/>
    <mergeCell ref="A483:A485"/>
    <mergeCell ref="B217:C217"/>
    <mergeCell ref="B222:C222"/>
    <mergeCell ref="B212:C212"/>
    <mergeCell ref="B201:B204"/>
    <mergeCell ref="B207:C207"/>
    <mergeCell ref="B484:B485"/>
    <mergeCell ref="B108:C108"/>
    <mergeCell ref="D223:D224"/>
    <mergeCell ref="B277:B279"/>
    <mergeCell ref="B274:B275"/>
    <mergeCell ref="B110:C110"/>
    <mergeCell ref="B134:C134"/>
    <mergeCell ref="B136:C136"/>
    <mergeCell ref="B184:C184"/>
    <mergeCell ref="C104:C105"/>
    <mergeCell ref="A288:A326"/>
    <mergeCell ref="A478:D478"/>
    <mergeCell ref="B414:B416"/>
    <mergeCell ref="D229:D230"/>
    <mergeCell ref="B112:C112"/>
    <mergeCell ref="C117:C118"/>
    <mergeCell ref="B228:B231"/>
    <mergeCell ref="B192:B193"/>
    <mergeCell ref="A138:A142"/>
  </mergeCells>
  <printOptions horizontalCentered="1"/>
  <pageMargins left="0.1968503937007874" right="0.15748031496062992" top="0.7086614173228347" bottom="0.4330708661417323" header="0.5118110236220472" footer="0.3937007874015748"/>
  <pageSetup horizontalDpi="600" verticalDpi="600" orientation="portrait" paperSize="9" scale="70" r:id="rId1"/>
  <headerFooter alignWithMargins="0">
    <oddFooter>&amp;CStrona &amp;P z &amp;N</oddFooter>
  </headerFooter>
  <rowBreaks count="9" manualBreakCount="9">
    <brk id="68" max="6" man="1"/>
    <brk id="90" max="6" man="1"/>
    <brk id="127" max="6" man="1"/>
    <brk id="172" max="6" man="1"/>
    <brk id="210" max="6" man="1"/>
    <brk id="279" max="6" man="1"/>
    <brk id="393" max="6" man="1"/>
    <brk id="429" max="6" man="1"/>
    <brk id="4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Stanowisko 1</dc:creator>
  <cp:keywords/>
  <dc:description/>
  <cp:lastModifiedBy>m.jachymczyk</cp:lastModifiedBy>
  <cp:lastPrinted>2012-11-08T08:35:43Z</cp:lastPrinted>
  <dcterms:created xsi:type="dcterms:W3CDTF">1999-07-13T08:52:16Z</dcterms:created>
  <dcterms:modified xsi:type="dcterms:W3CDTF">2012-11-08T08:39:03Z</dcterms:modified>
  <cp:category/>
  <cp:version/>
  <cp:contentType/>
  <cp:contentStatus/>
</cp:coreProperties>
</file>