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firstSheet="1" activeTab="7"/>
  </bookViews>
  <sheets>
    <sheet name="Tabela Nr 1" sheetId="11" r:id="rId1"/>
    <sheet name="Tabela Nr 2" sheetId="30" r:id="rId2"/>
    <sheet name="Tabela Nr 3" sheetId="4" r:id="rId3"/>
    <sheet name="Załącznik Nr 1" sheetId="10" r:id="rId4"/>
    <sheet name="Załącznik Nr 2" sheetId="12" r:id="rId5"/>
    <sheet name="Zał Nr 3" sheetId="20" r:id="rId6"/>
    <sheet name="Załącznik Nr 4" sheetId="13" r:id="rId7"/>
    <sheet name="Załącznik Nr 5" sheetId="14" r:id="rId8"/>
    <sheet name="Załącznik Nr 6" sheetId="15" r:id="rId9"/>
    <sheet name="Załącznik Nr 7" sheetId="16" r:id="rId10"/>
    <sheet name="Zał Nr 8" sheetId="25" r:id="rId11"/>
    <sheet name="Zał Nr 9" sheetId="26" r:id="rId12"/>
    <sheet name="Zał Nr 10" sheetId="27" r:id="rId13"/>
    <sheet name="Zał Nr 11" sheetId="28" r:id="rId14"/>
    <sheet name="Załacznik Nr 12 adm.doch." sheetId="17" r:id="rId15"/>
    <sheet name="Załącznik Nr 12 adm.rzad.wyd." sheetId="18" r:id="rId16"/>
    <sheet name="adm.rząd+" sheetId="23" r:id="rId17"/>
    <sheet name="Załącznik Nr 13" sheetId="19" r:id="rId18"/>
    <sheet name="Załącznik Nr 14" sheetId="22" r:id="rId19"/>
  </sheets>
  <definedNames>
    <definedName name="_xlnm.Print_Area" localSheetId="0">'Tabela Nr 1'!$A$1:$F$333</definedName>
    <definedName name="_xlnm.Print_Area" localSheetId="1">'Tabela Nr 2'!$A$1:$G$1611</definedName>
    <definedName name="_xlnm.Print_Area" localSheetId="2">'Tabela Nr 3'!$A$1:$J$1103</definedName>
    <definedName name="_xlnm.Print_Area" localSheetId="12">'Zał Nr 10'!$A$1:$G$10</definedName>
    <definedName name="_xlnm.Print_Area" localSheetId="13">'Zał Nr 11'!$A$1:$G$10</definedName>
    <definedName name="_xlnm.Print_Area" localSheetId="5">'Zał Nr 3'!$A$1:$F$19</definedName>
    <definedName name="_xlnm.Print_Area" localSheetId="10">'Zał Nr 8'!$A$1:$G$41</definedName>
    <definedName name="_xlnm.Print_Area" localSheetId="11">'Zał Nr 9'!$A$1:$G$26</definedName>
    <definedName name="_xlnm.Print_Area" localSheetId="14">'Załacznik Nr 12 adm.doch.'!$A$1:$E$54</definedName>
    <definedName name="_xlnm.Print_Area" localSheetId="3">'Załącznik Nr 1'!$A$1:$F$53</definedName>
    <definedName name="_xlnm.Print_Area" localSheetId="15">'Załącznik Nr 12 adm.rzad.wyd.'!$A$1:$L$109</definedName>
    <definedName name="_xlnm.Print_Area" localSheetId="17">'Załącznik Nr 13'!$A$1:$G$20</definedName>
    <definedName name="_xlnm.Print_Area" localSheetId="18">'Załącznik Nr 14'!$A$1:$D$34</definedName>
    <definedName name="_xlnm.Print_Area" localSheetId="4">'Załącznik Nr 2'!$A$1:$I$25</definedName>
    <definedName name="_xlnm.Print_Titles" localSheetId="0">'Tabela Nr 1'!$6:$8</definedName>
    <definedName name="_xlnm.Print_Titles" localSheetId="1">'Tabela Nr 2'!$4:$5</definedName>
    <definedName name="_xlnm.Print_Titles" localSheetId="2">'Tabela Nr 3'!$5:$6</definedName>
    <definedName name="_xlnm.Print_Titles" localSheetId="15">'Załącznik Nr 12 adm.rzad.wyd.'!$1:$5</definedName>
  </definedNames>
  <calcPr calcId="125725"/>
</workbook>
</file>

<file path=xl/calcChain.xml><?xml version="1.0" encoding="utf-8"?>
<calcChain xmlns="http://schemas.openxmlformats.org/spreadsheetml/2006/main">
  <c r="G1593" i="30"/>
  <c r="G1592"/>
  <c r="G1591" s="1"/>
  <c r="G1588"/>
  <c r="G1584"/>
  <c r="G1580"/>
  <c r="G1576"/>
  <c r="G1575" s="1"/>
  <c r="G1574" s="1"/>
  <c r="G1573" s="1"/>
  <c r="G1570"/>
  <c r="G1552"/>
  <c r="G1545"/>
  <c r="G1544" s="1"/>
  <c r="G1543" s="1"/>
  <c r="G1542" s="1"/>
  <c r="G1541" s="1"/>
  <c r="G1539"/>
  <c r="G1538" s="1"/>
  <c r="G1535"/>
  <c r="G1531"/>
  <c r="G1530"/>
  <c r="G1529"/>
  <c r="G1528" s="1"/>
  <c r="G1526"/>
  <c r="G1525" s="1"/>
  <c r="G1522"/>
  <c r="G1521" s="1"/>
  <c r="G1520" s="1"/>
  <c r="G1518"/>
  <c r="G1517"/>
  <c r="G1512"/>
  <c r="G1511"/>
  <c r="G1510" s="1"/>
  <c r="G1507"/>
  <c r="G1506" s="1"/>
  <c r="G1505" s="1"/>
  <c r="G1503"/>
  <c r="G1502"/>
  <c r="G1501" s="1"/>
  <c r="G1499"/>
  <c r="G1498" s="1"/>
  <c r="G1497" s="1"/>
  <c r="G1495"/>
  <c r="G1494"/>
  <c r="G1490"/>
  <c r="G1489"/>
  <c r="G1488"/>
  <c r="G1485"/>
  <c r="G1484"/>
  <c r="G1483"/>
  <c r="G1480"/>
  <c r="G1479" s="1"/>
  <c r="G1478" s="1"/>
  <c r="G1475"/>
  <c r="G1472"/>
  <c r="G1471"/>
  <c r="G1470" s="1"/>
  <c r="G1469" s="1"/>
  <c r="G1467"/>
  <c r="G1466"/>
  <c r="G1465" s="1"/>
  <c r="G1463"/>
  <c r="G1462"/>
  <c r="G1461"/>
  <c r="G1457"/>
  <c r="G1456"/>
  <c r="G1455" s="1"/>
  <c r="G1454" s="1"/>
  <c r="G1450"/>
  <c r="G1449" s="1"/>
  <c r="G1448" s="1"/>
  <c r="G1447" s="1"/>
  <c r="G1444"/>
  <c r="G1443" s="1"/>
  <c r="G1442" s="1"/>
  <c r="G1439"/>
  <c r="G1438"/>
  <c r="G1435"/>
  <c r="G1434"/>
  <c r="G1433" s="1"/>
  <c r="G1431"/>
  <c r="G1430"/>
  <c r="G1429" s="1"/>
  <c r="G1414"/>
  <c r="G1413" s="1"/>
  <c r="G1412" s="1"/>
  <c r="G1410"/>
  <c r="G1402"/>
  <c r="G1396"/>
  <c r="G1395"/>
  <c r="G1394" s="1"/>
  <c r="G1393" s="1"/>
  <c r="G1357"/>
  <c r="G1354"/>
  <c r="G1353"/>
  <c r="G1352" s="1"/>
  <c r="G1349"/>
  <c r="G1348" s="1"/>
  <c r="G1310"/>
  <c r="G1307"/>
  <c r="G1285"/>
  <c r="G1278"/>
  <c r="G1277"/>
  <c r="G1276" s="1"/>
  <c r="G1271"/>
  <c r="G1270"/>
  <c r="G1269" s="1"/>
  <c r="G1266"/>
  <c r="G1265"/>
  <c r="G1262"/>
  <c r="G1235"/>
  <c r="G1234" s="1"/>
  <c r="G1233" s="1"/>
  <c r="G1231"/>
  <c r="G1216"/>
  <c r="G1209"/>
  <c r="G1208"/>
  <c r="G1207" s="1"/>
  <c r="G1206" s="1"/>
  <c r="G1204"/>
  <c r="G1203"/>
  <c r="G1202" s="1"/>
  <c r="G1200"/>
  <c r="G1199" s="1"/>
  <c r="G1198" s="1"/>
  <c r="G1196"/>
  <c r="G1195"/>
  <c r="G1192"/>
  <c r="G1189"/>
  <c r="G1172"/>
  <c r="G1165"/>
  <c r="G1164" s="1"/>
  <c r="G1163" s="1"/>
  <c r="G1162" s="1"/>
  <c r="G1160"/>
  <c r="G1157"/>
  <c r="G1141"/>
  <c r="G1134"/>
  <c r="G1133"/>
  <c r="G1132" s="1"/>
  <c r="G1128"/>
  <c r="G1125"/>
  <c r="G1124"/>
  <c r="G1123" s="1"/>
  <c r="G1122" s="1"/>
  <c r="G1120"/>
  <c r="G1119"/>
  <c r="G1118" s="1"/>
  <c r="G1117" s="1"/>
  <c r="G1115"/>
  <c r="G1111"/>
  <c r="G1110" s="1"/>
  <c r="G1109" s="1"/>
  <c r="G1108" s="1"/>
  <c r="G1106"/>
  <c r="G1105" s="1"/>
  <c r="G1104" s="1"/>
  <c r="G1102"/>
  <c r="G1099"/>
  <c r="G1098" s="1"/>
  <c r="G1097" s="1"/>
  <c r="G1096" s="1"/>
  <c r="G1094"/>
  <c r="G1093" s="1"/>
  <c r="G1092" s="1"/>
  <c r="G1090"/>
  <c r="G1089"/>
  <c r="G1088" s="1"/>
  <c r="G1084"/>
  <c r="G1081"/>
  <c r="G1080"/>
  <c r="G1079" s="1"/>
  <c r="G1078" s="1"/>
  <c r="G1059"/>
  <c r="G1058"/>
  <c r="G1057" s="1"/>
  <c r="G1055"/>
  <c r="G1054" s="1"/>
  <c r="G1049" s="1"/>
  <c r="G1048" s="1"/>
  <c r="G1051"/>
  <c r="G1050"/>
  <c r="G1045"/>
  <c r="G1044" s="1"/>
  <c r="G1016"/>
  <c r="G1011"/>
  <c r="G1008"/>
  <c r="G1003"/>
  <c r="G997"/>
  <c r="G996" s="1"/>
  <c r="G995" s="1"/>
  <c r="G994" s="1"/>
  <c r="G992"/>
  <c r="G991" s="1"/>
  <c r="G988"/>
  <c r="G971"/>
  <c r="G964"/>
  <c r="G963" s="1"/>
  <c r="G962" s="1"/>
  <c r="G961" s="1"/>
  <c r="G959"/>
  <c r="G956"/>
  <c r="G929"/>
  <c r="G915"/>
  <c r="G908"/>
  <c r="G907" s="1"/>
  <c r="G906" s="1"/>
  <c r="G905" s="1"/>
  <c r="G903"/>
  <c r="G890"/>
  <c r="G883"/>
  <c r="G882" s="1"/>
  <c r="G881" s="1"/>
  <c r="G880" s="1"/>
  <c r="G878"/>
  <c r="G860"/>
  <c r="G853"/>
  <c r="G852"/>
  <c r="G851" s="1"/>
  <c r="G850" s="1"/>
  <c r="G846"/>
  <c r="G840"/>
  <c r="G839" s="1"/>
  <c r="G838" s="1"/>
  <c r="G837" s="1"/>
  <c r="G835"/>
  <c r="G830"/>
  <c r="G824"/>
  <c r="G823" s="1"/>
  <c r="G822" s="1"/>
  <c r="G821" s="1"/>
  <c r="G819"/>
  <c r="G806"/>
  <c r="G800"/>
  <c r="G799"/>
  <c r="G798" s="1"/>
  <c r="G797" s="1"/>
  <c r="G794"/>
  <c r="G793"/>
  <c r="G792" s="1"/>
  <c r="G791" s="1"/>
  <c r="G790" s="1"/>
  <c r="G788"/>
  <c r="G784"/>
  <c r="G783"/>
  <c r="G782" s="1"/>
  <c r="G779"/>
  <c r="G778" s="1"/>
  <c r="G777" s="1"/>
  <c r="G775"/>
  <c r="G774"/>
  <c r="G773" s="1"/>
  <c r="G771"/>
  <c r="G770" s="1"/>
  <c r="G769" s="1"/>
  <c r="G767"/>
  <c r="G766"/>
  <c r="G765" s="1"/>
  <c r="G764" s="1"/>
  <c r="G762"/>
  <c r="G761"/>
  <c r="G760" s="1"/>
  <c r="G759" s="1"/>
  <c r="G758" s="1"/>
  <c r="G753"/>
  <c r="G752" s="1"/>
  <c r="G734"/>
  <c r="G731"/>
  <c r="G723"/>
  <c r="G719"/>
  <c r="G718"/>
  <c r="G717" s="1"/>
  <c r="G716" s="1"/>
  <c r="G710"/>
  <c r="G709"/>
  <c r="G694"/>
  <c r="G691"/>
  <c r="G686"/>
  <c r="G683"/>
  <c r="G682" s="1"/>
  <c r="G681" s="1"/>
  <c r="G680" s="1"/>
  <c r="G651"/>
  <c r="G650" s="1"/>
  <c r="G649" s="1"/>
  <c r="G646"/>
  <c r="G641"/>
  <c r="G640" s="1"/>
  <c r="G639" s="1"/>
  <c r="G638" s="1"/>
  <c r="G632"/>
  <c r="G631" s="1"/>
  <c r="G600"/>
  <c r="G597"/>
  <c r="G574"/>
  <c r="G567"/>
  <c r="G566"/>
  <c r="G565" s="1"/>
  <c r="G562"/>
  <c r="G557"/>
  <c r="G554"/>
  <c r="G553"/>
  <c r="G552" s="1"/>
  <c r="G551" s="1"/>
  <c r="G541"/>
  <c r="G534"/>
  <c r="G533" s="1"/>
  <c r="G532" s="1"/>
  <c r="G531" s="1"/>
  <c r="G501"/>
  <c r="G500"/>
  <c r="G499" s="1"/>
  <c r="G498" s="1"/>
  <c r="G492"/>
  <c r="G491"/>
  <c r="G486"/>
  <c r="G485"/>
  <c r="G484" s="1"/>
  <c r="G483" s="1"/>
  <c r="G482" s="1"/>
  <c r="G480"/>
  <c r="G479"/>
  <c r="G476"/>
  <c r="G475" s="1"/>
  <c r="G474" s="1"/>
  <c r="G473" s="1"/>
  <c r="G471"/>
  <c r="G470" s="1"/>
  <c r="G469" s="1"/>
  <c r="G468" s="1"/>
  <c r="G466"/>
  <c r="G465" s="1"/>
  <c r="G462"/>
  <c r="G448"/>
  <c r="G441"/>
  <c r="G440"/>
  <c r="G439" s="1"/>
  <c r="G438" s="1"/>
  <c r="G436"/>
  <c r="G435"/>
  <c r="G434" s="1"/>
  <c r="G433" s="1"/>
  <c r="G431"/>
  <c r="G430"/>
  <c r="G427"/>
  <c r="G408"/>
  <c r="G401"/>
  <c r="G400"/>
  <c r="G399" s="1"/>
  <c r="G398" s="1"/>
  <c r="G397" s="1"/>
  <c r="G388"/>
  <c r="G387" s="1"/>
  <c r="G386" s="1"/>
  <c r="G385" s="1"/>
  <c r="G384" s="1"/>
  <c r="G382"/>
  <c r="G381"/>
  <c r="G380" s="1"/>
  <c r="G378"/>
  <c r="G375"/>
  <c r="G374"/>
  <c r="G373"/>
  <c r="G372" s="1"/>
  <c r="G371" s="1"/>
  <c r="G369"/>
  <c r="G368"/>
  <c r="G367" s="1"/>
  <c r="G360"/>
  <c r="G359" s="1"/>
  <c r="G356"/>
  <c r="G335"/>
  <c r="G328"/>
  <c r="G327"/>
  <c r="G326" s="1"/>
  <c r="G325" s="1"/>
  <c r="G323"/>
  <c r="G322"/>
  <c r="G321" s="1"/>
  <c r="G320" s="1"/>
  <c r="G318"/>
  <c r="G317"/>
  <c r="G316" s="1"/>
  <c r="G314"/>
  <c r="G313"/>
  <c r="G312"/>
  <c r="G311"/>
  <c r="G307"/>
  <c r="G306"/>
  <c r="G302"/>
  <c r="G299"/>
  <c r="G294"/>
  <c r="G293" s="1"/>
  <c r="G292" s="1"/>
  <c r="G291" s="1"/>
  <c r="G290" s="1"/>
  <c r="G277"/>
  <c r="G276" s="1"/>
  <c r="G275" s="1"/>
  <c r="G274" s="1"/>
  <c r="G272"/>
  <c r="G271" s="1"/>
  <c r="G270" s="1"/>
  <c r="G268"/>
  <c r="G267"/>
  <c r="G266" s="1"/>
  <c r="G265" s="1"/>
  <c r="G262"/>
  <c r="G261"/>
  <c r="G231"/>
  <c r="G230" s="1"/>
  <c r="G229" s="1"/>
  <c r="G227"/>
  <c r="G226"/>
  <c r="G225" s="1"/>
  <c r="G223"/>
  <c r="G222" s="1"/>
  <c r="G219"/>
  <c r="G218" s="1"/>
  <c r="G212"/>
  <c r="G211" s="1"/>
  <c r="G181"/>
  <c r="G180" s="1"/>
  <c r="G176"/>
  <c r="G170"/>
  <c r="G169"/>
  <c r="G168" s="1"/>
  <c r="G167" s="1"/>
  <c r="G163"/>
  <c r="G162"/>
  <c r="G161" s="1"/>
  <c r="G158"/>
  <c r="G157" s="1"/>
  <c r="G153"/>
  <c r="G149"/>
  <c r="G148"/>
  <c r="G147" s="1"/>
  <c r="G146" s="1"/>
  <c r="G142"/>
  <c r="G141"/>
  <c r="G106"/>
  <c r="G102"/>
  <c r="G101"/>
  <c r="G100" s="1"/>
  <c r="G96"/>
  <c r="G95" s="1"/>
  <c r="G87"/>
  <c r="G86" s="1"/>
  <c r="G85" s="1"/>
  <c r="G82"/>
  <c r="G81" s="1"/>
  <c r="G78"/>
  <c r="G58"/>
  <c r="G51"/>
  <c r="G50" s="1"/>
  <c r="G49" s="1"/>
  <c r="G46"/>
  <c r="G45" s="1"/>
  <c r="G44" s="1"/>
  <c r="G43" s="1"/>
  <c r="G41"/>
  <c r="G40" s="1"/>
  <c r="G37"/>
  <c r="G17"/>
  <c r="G10"/>
  <c r="G9"/>
  <c r="G8" s="1"/>
  <c r="G7" s="1"/>
  <c r="G48" l="1"/>
  <c r="G6" s="1"/>
  <c r="G84"/>
  <c r="G179"/>
  <c r="G178" s="1"/>
  <c r="G217"/>
  <c r="G216" s="1"/>
  <c r="G564"/>
  <c r="G530" s="1"/>
  <c r="G1275"/>
  <c r="G1268" s="1"/>
  <c r="G1441"/>
  <c r="G105"/>
  <c r="G104" s="1"/>
  <c r="G787"/>
  <c r="G786" s="1"/>
  <c r="G1595" l="1"/>
  <c r="D19" i="20" l="1"/>
  <c r="E19"/>
  <c r="D8" i="28"/>
  <c r="D9"/>
  <c r="D10"/>
  <c r="E10"/>
  <c r="F10"/>
  <c r="F10" i="27"/>
  <c r="E10"/>
  <c r="D9"/>
  <c r="D8"/>
  <c r="D10" s="1"/>
  <c r="F26" i="26"/>
  <c r="E26"/>
  <c r="D25"/>
  <c r="D24"/>
  <c r="D23"/>
  <c r="D22"/>
  <c r="D21"/>
  <c r="D20"/>
  <c r="D19"/>
  <c r="D18"/>
  <c r="D26" s="1"/>
  <c r="F13"/>
  <c r="E13"/>
  <c r="D12"/>
  <c r="D11"/>
  <c r="D10"/>
  <c r="D9"/>
  <c r="D8"/>
  <c r="D7"/>
  <c r="D13" s="1"/>
  <c r="F41" i="25"/>
  <c r="E41"/>
  <c r="D40"/>
  <c r="D39"/>
  <c r="D38"/>
  <c r="D37"/>
  <c r="D36"/>
  <c r="D35"/>
  <c r="D34"/>
  <c r="D33"/>
  <c r="D32"/>
  <c r="D31"/>
  <c r="D30"/>
  <c r="D29"/>
  <c r="D41" s="1"/>
  <c r="F24"/>
  <c r="E24"/>
  <c r="D23"/>
  <c r="D22"/>
  <c r="D21"/>
  <c r="D20"/>
  <c r="D19"/>
  <c r="D18"/>
  <c r="D17"/>
  <c r="D16"/>
  <c r="D15"/>
  <c r="D14"/>
  <c r="D13"/>
  <c r="D12"/>
  <c r="D11"/>
  <c r="D10"/>
  <c r="D9"/>
  <c r="D8"/>
  <c r="D7"/>
  <c r="D24" s="1"/>
  <c r="E25" i="12" l="1"/>
  <c r="E333" i="11"/>
  <c r="E332"/>
  <c r="D34" i="22"/>
  <c r="C34"/>
  <c r="D32"/>
  <c r="C32"/>
  <c r="D27"/>
  <c r="C27"/>
  <c r="D25"/>
  <c r="C25"/>
  <c r="D15"/>
  <c r="C15"/>
  <c r="D7"/>
  <c r="C7"/>
  <c r="D4"/>
  <c r="C4"/>
  <c r="C13" i="23"/>
  <c r="G20" i="19"/>
  <c r="E16"/>
  <c r="E15"/>
  <c r="E14"/>
  <c r="G14"/>
  <c r="F14"/>
  <c r="E10"/>
  <c r="E9" s="1"/>
  <c r="E12"/>
  <c r="E11"/>
  <c r="G10"/>
  <c r="F10"/>
  <c r="E6"/>
  <c r="E8"/>
  <c r="G6"/>
  <c r="F6"/>
  <c r="F53" i="10" l="1"/>
  <c r="G25" i="12" l="1"/>
  <c r="H25"/>
  <c r="E24"/>
  <c r="E19"/>
  <c r="D177" i="19" l="1"/>
  <c r="E19"/>
  <c r="G18"/>
  <c r="F18"/>
  <c r="E18"/>
  <c r="G17"/>
  <c r="F17"/>
  <c r="E17"/>
  <c r="F13"/>
  <c r="G13"/>
  <c r="E13"/>
  <c r="G9"/>
  <c r="F9"/>
  <c r="E7"/>
  <c r="G5"/>
  <c r="E5"/>
  <c r="F5"/>
  <c r="E247" i="18"/>
  <c r="G108"/>
  <c r="F108" s="1"/>
  <c r="E108" s="1"/>
  <c r="G107"/>
  <c r="F107"/>
  <c r="E107" s="1"/>
  <c r="G106"/>
  <c r="F106" s="1"/>
  <c r="E106" s="1"/>
  <c r="I105"/>
  <c r="H105"/>
  <c r="G105" s="1"/>
  <c r="F105" s="1"/>
  <c r="L104"/>
  <c r="L109" s="1"/>
  <c r="K104"/>
  <c r="K109" s="1"/>
  <c r="J104"/>
  <c r="J109" s="1"/>
  <c r="I104"/>
  <c r="I109" s="1"/>
  <c r="H104"/>
  <c r="G104" s="1"/>
  <c r="G103"/>
  <c r="F103" s="1"/>
  <c r="E103" s="1"/>
  <c r="G102"/>
  <c r="F102"/>
  <c r="E102" s="1"/>
  <c r="G101"/>
  <c r="F101" s="1"/>
  <c r="E101" s="1"/>
  <c r="G100"/>
  <c r="F100"/>
  <c r="E100" s="1"/>
  <c r="G99"/>
  <c r="F99" s="1"/>
  <c r="E99" s="1"/>
  <c r="G98"/>
  <c r="F98"/>
  <c r="E98" s="1"/>
  <c r="G97"/>
  <c r="F97" s="1"/>
  <c r="E97" s="1"/>
  <c r="G96"/>
  <c r="F96"/>
  <c r="E96" s="1"/>
  <c r="G95"/>
  <c r="F95" s="1"/>
  <c r="E95" s="1"/>
  <c r="G94"/>
  <c r="F94"/>
  <c r="E94" s="1"/>
  <c r="G93"/>
  <c r="F93" s="1"/>
  <c r="E93" s="1"/>
  <c r="G92"/>
  <c r="F92"/>
  <c r="E92" s="1"/>
  <c r="G91"/>
  <c r="F91" s="1"/>
  <c r="E91" s="1"/>
  <c r="G90"/>
  <c r="F90"/>
  <c r="E90" s="1"/>
  <c r="G89"/>
  <c r="F89" s="1"/>
  <c r="E89" s="1"/>
  <c r="G88"/>
  <c r="F88"/>
  <c r="E88" s="1"/>
  <c r="G87"/>
  <c r="F87" s="1"/>
  <c r="E87" s="1"/>
  <c r="G86"/>
  <c r="F86"/>
  <c r="E86" s="1"/>
  <c r="G85"/>
  <c r="F85" s="1"/>
  <c r="E85" s="1"/>
  <c r="G84"/>
  <c r="F84"/>
  <c r="E84" s="1"/>
  <c r="F83"/>
  <c r="E83" s="1"/>
  <c r="K82"/>
  <c r="I82"/>
  <c r="H82"/>
  <c r="G82" s="1"/>
  <c r="F82" s="1"/>
  <c r="E82" s="1"/>
  <c r="G81"/>
  <c r="F81" s="1"/>
  <c r="E81" s="1"/>
  <c r="G80"/>
  <c r="F80"/>
  <c r="E80" s="1"/>
  <c r="G79"/>
  <c r="F79" s="1"/>
  <c r="E79" s="1"/>
  <c r="G78"/>
  <c r="F78"/>
  <c r="E78" s="1"/>
  <c r="H77"/>
  <c r="G77" s="1"/>
  <c r="F77" s="1"/>
  <c r="E77" s="1"/>
  <c r="K76"/>
  <c r="I76"/>
  <c r="H76"/>
  <c r="G76" s="1"/>
  <c r="F76" s="1"/>
  <c r="E76" s="1"/>
  <c r="G75"/>
  <c r="F75" s="1"/>
  <c r="E74"/>
  <c r="L73"/>
  <c r="I73"/>
  <c r="G73"/>
  <c r="G72"/>
  <c r="F72"/>
  <c r="E72" s="1"/>
  <c r="E71" s="1"/>
  <c r="I71"/>
  <c r="G71" s="1"/>
  <c r="F71"/>
  <c r="G70"/>
  <c r="F70" s="1"/>
  <c r="E70" s="1"/>
  <c r="G69"/>
  <c r="F69"/>
  <c r="E69" s="1"/>
  <c r="G68"/>
  <c r="F68" s="1"/>
  <c r="E68" s="1"/>
  <c r="G67"/>
  <c r="F67"/>
  <c r="E67" s="1"/>
  <c r="G66"/>
  <c r="F66" s="1"/>
  <c r="E66" s="1"/>
  <c r="G65"/>
  <c r="F65"/>
  <c r="E65" s="1"/>
  <c r="G64"/>
  <c r="F64" s="1"/>
  <c r="E64" s="1"/>
  <c r="G63"/>
  <c r="F63"/>
  <c r="E63" s="1"/>
  <c r="G62"/>
  <c r="F62"/>
  <c r="E62"/>
  <c r="H61"/>
  <c r="G61"/>
  <c r="F61"/>
  <c r="E61" s="1"/>
  <c r="I60"/>
  <c r="H60"/>
  <c r="G60"/>
  <c r="F60"/>
  <c r="E60"/>
  <c r="E59"/>
  <c r="F58"/>
  <c r="E58" s="1"/>
  <c r="G57"/>
  <c r="F57" s="1"/>
  <c r="E57" s="1"/>
  <c r="G56"/>
  <c r="F56"/>
  <c r="E56" s="1"/>
  <c r="H55"/>
  <c r="G55" s="1"/>
  <c r="F55" s="1"/>
  <c r="E55" s="1"/>
  <c r="H54"/>
  <c r="G54" s="1"/>
  <c r="F54" s="1"/>
  <c r="E54" s="1"/>
  <c r="G53"/>
  <c r="F53"/>
  <c r="E53" s="1"/>
  <c r="H52"/>
  <c r="G52"/>
  <c r="F52"/>
  <c r="E52"/>
  <c r="G51"/>
  <c r="F51"/>
  <c r="E51" s="1"/>
  <c r="G50"/>
  <c r="F50"/>
  <c r="E50"/>
  <c r="L49"/>
  <c r="I49"/>
  <c r="H49"/>
  <c r="G49"/>
  <c r="F49"/>
  <c r="E49" s="1"/>
  <c r="F48"/>
  <c r="E48" s="1"/>
  <c r="E47" s="1"/>
  <c r="J47"/>
  <c r="F47"/>
  <c r="G46"/>
  <c r="F46"/>
  <c r="E46" s="1"/>
  <c r="E45"/>
  <c r="E44"/>
  <c r="G43"/>
  <c r="F43"/>
  <c r="E43" s="1"/>
  <c r="G42"/>
  <c r="F42"/>
  <c r="E42" s="1"/>
  <c r="G41"/>
  <c r="F41"/>
  <c r="E41" s="1"/>
  <c r="G40"/>
  <c r="F40"/>
  <c r="E40"/>
  <c r="G39"/>
  <c r="F39"/>
  <c r="E39" s="1"/>
  <c r="G38"/>
  <c r="F38"/>
  <c r="E38"/>
  <c r="G37"/>
  <c r="F37"/>
  <c r="E37" s="1"/>
  <c r="G36"/>
  <c r="F36" s="1"/>
  <c r="E36" s="1"/>
  <c r="G35"/>
  <c r="F35"/>
  <c r="E35" s="1"/>
  <c r="G34"/>
  <c r="F34"/>
  <c r="E34" s="1"/>
  <c r="G33"/>
  <c r="F33"/>
  <c r="E33" s="1"/>
  <c r="G32"/>
  <c r="F32" s="1"/>
  <c r="E32" s="1"/>
  <c r="G31"/>
  <c r="F31"/>
  <c r="E31" s="1"/>
  <c r="G30"/>
  <c r="F30"/>
  <c r="E30"/>
  <c r="G29"/>
  <c r="F29"/>
  <c r="E29" s="1"/>
  <c r="G28"/>
  <c r="F28"/>
  <c r="E28"/>
  <c r="G27"/>
  <c r="F27"/>
  <c r="E27"/>
  <c r="G26"/>
  <c r="F26"/>
  <c r="E26" s="1"/>
  <c r="G25"/>
  <c r="F25" s="1"/>
  <c r="E25" s="1"/>
  <c r="G24"/>
  <c r="F24"/>
  <c r="E24" s="1"/>
  <c r="G23"/>
  <c r="F23"/>
  <c r="E23" s="1"/>
  <c r="G22"/>
  <c r="F22" s="1"/>
  <c r="E22" s="1"/>
  <c r="G21"/>
  <c r="F21"/>
  <c r="E21" s="1"/>
  <c r="G20"/>
  <c r="F20" s="1"/>
  <c r="E20" s="1"/>
  <c r="G19"/>
  <c r="F19"/>
  <c r="E19" s="1"/>
  <c r="G18"/>
  <c r="F18" s="1"/>
  <c r="E18" s="1"/>
  <c r="L17"/>
  <c r="I17"/>
  <c r="H17"/>
  <c r="G17"/>
  <c r="F17" s="1"/>
  <c r="E17" s="1"/>
  <c r="E16"/>
  <c r="E15"/>
  <c r="G14"/>
  <c r="F14" s="1"/>
  <c r="E14" s="1"/>
  <c r="G13"/>
  <c r="F13"/>
  <c r="E13" s="1"/>
  <c r="G12"/>
  <c r="F12" s="1"/>
  <c r="E12" s="1"/>
  <c r="G11"/>
  <c r="F11"/>
  <c r="E11" s="1"/>
  <c r="G10"/>
  <c r="F10" s="1"/>
  <c r="E10" s="1"/>
  <c r="G9"/>
  <c r="F9" s="1"/>
  <c r="E9" s="1"/>
  <c r="L8"/>
  <c r="I8"/>
  <c r="G8"/>
  <c r="F8" s="1"/>
  <c r="G7"/>
  <c r="F7"/>
  <c r="E7" s="1"/>
  <c r="L6"/>
  <c r="I6"/>
  <c r="H6"/>
  <c r="G6" s="1"/>
  <c r="D170" i="17"/>
  <c r="E52"/>
  <c r="E51"/>
  <c r="E49"/>
  <c r="E47"/>
  <c r="E46"/>
  <c r="E44"/>
  <c r="E42"/>
  <c r="E41"/>
  <c r="E39"/>
  <c r="E38"/>
  <c r="E36"/>
  <c r="E34"/>
  <c r="E33"/>
  <c r="E30"/>
  <c r="E28"/>
  <c r="E26"/>
  <c r="E24"/>
  <c r="E23"/>
  <c r="E21"/>
  <c r="E20"/>
  <c r="E18"/>
  <c r="E13"/>
  <c r="E9"/>
  <c r="E7"/>
  <c r="E6" s="1"/>
  <c r="G17" i="16"/>
  <c r="F17" s="1"/>
  <c r="F16" s="1"/>
  <c r="F18" s="1"/>
  <c r="K16"/>
  <c r="K18" s="1"/>
  <c r="J16"/>
  <c r="J18" s="1"/>
  <c r="I16"/>
  <c r="I18" s="1"/>
  <c r="H16"/>
  <c r="H18" s="1"/>
  <c r="J7"/>
  <c r="J10" s="1"/>
  <c r="E8" i="15"/>
  <c r="G7"/>
  <c r="G9" s="1"/>
  <c r="F7"/>
  <c r="F9" s="1"/>
  <c r="E7"/>
  <c r="E9" s="1"/>
  <c r="F10" i="14"/>
  <c r="E10"/>
  <c r="E9"/>
  <c r="F8"/>
  <c r="F12" s="1"/>
  <c r="E8"/>
  <c r="E12" s="1"/>
  <c r="E6" i="13"/>
  <c r="D6"/>
  <c r="E23" i="12"/>
  <c r="E22"/>
  <c r="E21"/>
  <c r="G19"/>
  <c r="E18"/>
  <c r="E17"/>
  <c r="E16"/>
  <c r="E15"/>
  <c r="H13"/>
  <c r="E13" s="1"/>
  <c r="E12"/>
  <c r="E11"/>
  <c r="E10"/>
  <c r="E7"/>
  <c r="E326" i="11"/>
  <c r="E325" s="1"/>
  <c r="E324" s="1"/>
  <c r="E320"/>
  <c r="E319"/>
  <c r="E318" s="1"/>
  <c r="E315"/>
  <c r="E314" s="1"/>
  <c r="E311"/>
  <c r="E310" s="1"/>
  <c r="E305"/>
  <c r="E304"/>
  <c r="E301"/>
  <c r="E300"/>
  <c r="E299" s="1"/>
  <c r="E292"/>
  <c r="E291" s="1"/>
  <c r="E290" s="1"/>
  <c r="F288"/>
  <c r="E288"/>
  <c r="E286"/>
  <c r="E285" s="1"/>
  <c r="E282"/>
  <c r="E281" s="1"/>
  <c r="E277"/>
  <c r="E276" s="1"/>
  <c r="E275" s="1"/>
  <c r="E272"/>
  <c r="E271"/>
  <c r="E269"/>
  <c r="E267"/>
  <c r="E266" s="1"/>
  <c r="E261"/>
  <c r="E260" s="1"/>
  <c r="E257"/>
  <c r="E256" s="1"/>
  <c r="E253"/>
  <c r="E252" s="1"/>
  <c r="E250"/>
  <c r="E248"/>
  <c r="E247"/>
  <c r="E244"/>
  <c r="E243"/>
  <c r="E242" s="1"/>
  <c r="E239"/>
  <c r="E236"/>
  <c r="E235"/>
  <c r="E232"/>
  <c r="E231"/>
  <c r="E227"/>
  <c r="E226"/>
  <c r="E223"/>
  <c r="E222"/>
  <c r="E219"/>
  <c r="E218"/>
  <c r="E215"/>
  <c r="E214"/>
  <c r="E211"/>
  <c r="E210"/>
  <c r="E209" s="1"/>
  <c r="E205"/>
  <c r="E204" s="1"/>
  <c r="E200"/>
  <c r="E199" s="1"/>
  <c r="E195"/>
  <c r="E194"/>
  <c r="E193" s="1"/>
  <c r="E191"/>
  <c r="E187"/>
  <c r="E186"/>
  <c r="E182"/>
  <c r="E178"/>
  <c r="E177" s="1"/>
  <c r="E173"/>
  <c r="E172" s="1"/>
  <c r="E168"/>
  <c r="E167" s="1"/>
  <c r="E161"/>
  <c r="E160" s="1"/>
  <c r="E157"/>
  <c r="E156" s="1"/>
  <c r="E152"/>
  <c r="E151" s="1"/>
  <c r="E147"/>
  <c r="E145"/>
  <c r="E144" s="1"/>
  <c r="E143" s="1"/>
  <c r="E141"/>
  <c r="E139"/>
  <c r="E138" s="1"/>
  <c r="E135"/>
  <c r="E134" s="1"/>
  <c r="E132"/>
  <c r="E127"/>
  <c r="E126"/>
  <c r="E123"/>
  <c r="E122"/>
  <c r="E118"/>
  <c r="E117"/>
  <c r="E114"/>
  <c r="E111"/>
  <c r="E110"/>
  <c r="E109" s="1"/>
  <c r="E107"/>
  <c r="E106" s="1"/>
  <c r="E104" s="1"/>
  <c r="E103" s="1"/>
  <c r="E100"/>
  <c r="E99" s="1"/>
  <c r="E98"/>
  <c r="E94"/>
  <c r="E90"/>
  <c r="E89" s="1"/>
  <c r="E86"/>
  <c r="E85" s="1"/>
  <c r="E82"/>
  <c r="E77"/>
  <c r="E71"/>
  <c r="E70"/>
  <c r="E69" s="1"/>
  <c r="E65"/>
  <c r="E61"/>
  <c r="E60"/>
  <c r="E59" s="1"/>
  <c r="E56"/>
  <c r="E55" s="1"/>
  <c r="E52"/>
  <c r="E50" s="1"/>
  <c r="E47"/>
  <c r="E46" s="1"/>
  <c r="E43"/>
  <c r="E40"/>
  <c r="E39"/>
  <c r="E30"/>
  <c r="E27"/>
  <c r="E26" s="1"/>
  <c r="E21"/>
  <c r="E20" s="1"/>
  <c r="E17"/>
  <c r="E16" s="1"/>
  <c r="E11"/>
  <c r="F52" i="10"/>
  <c r="F44"/>
  <c r="F36"/>
  <c r="F34"/>
  <c r="F32"/>
  <c r="F18"/>
  <c r="F15"/>
  <c r="G16" i="16" l="1"/>
  <c r="G18" s="1"/>
  <c r="E20" i="19"/>
  <c r="F20"/>
  <c r="F24" i="10"/>
  <c r="F37" s="1"/>
  <c r="E8" i="18"/>
  <c r="F6"/>
  <c r="F73"/>
  <c r="E75"/>
  <c r="E73" s="1"/>
  <c r="E105"/>
  <c r="F104"/>
  <c r="E6"/>
  <c r="G109"/>
  <c r="H109"/>
  <c r="E54" i="17"/>
  <c r="J6" i="16"/>
  <c r="E116" i="11"/>
  <c r="E150"/>
  <c r="E198"/>
  <c r="E10"/>
  <c r="E9" s="1"/>
  <c r="E81"/>
  <c r="E76" s="1"/>
  <c r="E97"/>
  <c r="E104" i="18" l="1"/>
  <c r="E109" s="1"/>
  <c r="F109"/>
  <c r="E93" i="11"/>
  <c r="E75" s="1"/>
  <c r="E330" s="1"/>
  <c r="G555" i="4" l="1"/>
  <c r="H555"/>
  <c r="I555"/>
  <c r="J555"/>
  <c r="F555"/>
  <c r="F578"/>
  <c r="G8"/>
  <c r="H8"/>
  <c r="I8"/>
  <c r="J8"/>
  <c r="F8"/>
  <c r="F78"/>
  <c r="F77"/>
  <c r="F75"/>
  <c r="G76"/>
  <c r="H76"/>
  <c r="I76"/>
  <c r="J76"/>
  <c r="F76"/>
  <c r="F549"/>
  <c r="F548"/>
  <c r="F547"/>
  <c r="F546"/>
  <c r="F526"/>
  <c r="F525"/>
  <c r="F524"/>
  <c r="F523"/>
  <c r="F460"/>
  <c r="F463"/>
  <c r="F447"/>
  <c r="F446"/>
  <c r="J445"/>
  <c r="I445"/>
  <c r="H445"/>
  <c r="G445"/>
  <c r="F444"/>
  <c r="F443"/>
  <c r="F442"/>
  <c r="F441"/>
  <c r="F440"/>
  <c r="F439"/>
  <c r="J438"/>
  <c r="I438"/>
  <c r="H438"/>
  <c r="G438"/>
  <c r="F437"/>
  <c r="F436"/>
  <c r="F435"/>
  <c r="F434"/>
  <c r="F433"/>
  <c r="F432"/>
  <c r="J431"/>
  <c r="I431"/>
  <c r="I430" s="1"/>
  <c r="I429" s="1"/>
  <c r="H431"/>
  <c r="H430" s="1"/>
  <c r="H429" s="1"/>
  <c r="G431"/>
  <c r="G430" s="1"/>
  <c r="G429" s="1"/>
  <c r="J430"/>
  <c r="J429"/>
  <c r="F428"/>
  <c r="F427"/>
  <c r="F426"/>
  <c r="J425"/>
  <c r="I425"/>
  <c r="H425"/>
  <c r="G425"/>
  <c r="F424"/>
  <c r="F423"/>
  <c r="F422"/>
  <c r="F421"/>
  <c r="F420"/>
  <c r="F419"/>
  <c r="F418"/>
  <c r="F417"/>
  <c r="F416"/>
  <c r="F415"/>
  <c r="F414"/>
  <c r="F413"/>
  <c r="F412"/>
  <c r="F411"/>
  <c r="F410"/>
  <c r="J409"/>
  <c r="I409"/>
  <c r="H409"/>
  <c r="G409"/>
  <c r="F409"/>
  <c r="F408"/>
  <c r="F407"/>
  <c r="F406"/>
  <c r="F405"/>
  <c r="F404"/>
  <c r="F403"/>
  <c r="F402"/>
  <c r="F401"/>
  <c r="F400"/>
  <c r="F399"/>
  <c r="J398"/>
  <c r="I398"/>
  <c r="H398"/>
  <c r="G398"/>
  <c r="F398"/>
  <c r="J397"/>
  <c r="I397"/>
  <c r="H397"/>
  <c r="G397"/>
  <c r="F397"/>
  <c r="J396"/>
  <c r="I396"/>
  <c r="H396"/>
  <c r="G396"/>
  <c r="F395"/>
  <c r="F394"/>
  <c r="F393"/>
  <c r="J392"/>
  <c r="I392"/>
  <c r="H392"/>
  <c r="G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J368"/>
  <c r="I368"/>
  <c r="H368"/>
  <c r="G368"/>
  <c r="F367"/>
  <c r="F366"/>
  <c r="F365"/>
  <c r="F364"/>
  <c r="F363"/>
  <c r="F362"/>
  <c r="F361"/>
  <c r="F360"/>
  <c r="F359"/>
  <c r="F358"/>
  <c r="J357"/>
  <c r="I357"/>
  <c r="H357"/>
  <c r="H356" s="1"/>
  <c r="H355" s="1"/>
  <c r="G357"/>
  <c r="J356"/>
  <c r="J355" s="1"/>
  <c r="F472"/>
  <c r="F471"/>
  <c r="F470"/>
  <c r="F469"/>
  <c r="F468"/>
  <c r="F467"/>
  <c r="F466"/>
  <c r="F465"/>
  <c r="F464"/>
  <c r="F462"/>
  <c r="F461"/>
  <c r="F457"/>
  <c r="F456"/>
  <c r="F455"/>
  <c r="F454"/>
  <c r="F453"/>
  <c r="F452"/>
  <c r="F531"/>
  <c r="F530"/>
  <c r="J529"/>
  <c r="I529"/>
  <c r="H529"/>
  <c r="G529"/>
  <c r="F528"/>
  <c r="F527"/>
  <c r="F522"/>
  <c r="F521"/>
  <c r="F520" s="1"/>
  <c r="J520"/>
  <c r="I520"/>
  <c r="H520"/>
  <c r="G520"/>
  <c r="F519"/>
  <c r="F518"/>
  <c r="F517"/>
  <c r="F516"/>
  <c r="F515"/>
  <c r="F514"/>
  <c r="F513"/>
  <c r="F512"/>
  <c r="J511"/>
  <c r="I511"/>
  <c r="H511"/>
  <c r="G511"/>
  <c r="J510"/>
  <c r="I510"/>
  <c r="J509"/>
  <c r="I509"/>
  <c r="F508"/>
  <c r="F507"/>
  <c r="J506"/>
  <c r="I506"/>
  <c r="H506"/>
  <c r="G506"/>
  <c r="F506"/>
  <c r="F505"/>
  <c r="F504"/>
  <c r="F503"/>
  <c r="F502"/>
  <c r="J501"/>
  <c r="I501"/>
  <c r="H501"/>
  <c r="G501"/>
  <c r="F501"/>
  <c r="F500"/>
  <c r="F499"/>
  <c r="F498"/>
  <c r="F497"/>
  <c r="F496"/>
  <c r="F495"/>
  <c r="F494"/>
  <c r="F493"/>
  <c r="J492"/>
  <c r="I492"/>
  <c r="H492"/>
  <c r="G492"/>
  <c r="F492"/>
  <c r="J491"/>
  <c r="I491"/>
  <c r="H491"/>
  <c r="G491"/>
  <c r="F491"/>
  <c r="J490"/>
  <c r="I490"/>
  <c r="H490"/>
  <c r="G490"/>
  <c r="F490"/>
  <c r="F476"/>
  <c r="F475"/>
  <c r="J474"/>
  <c r="I474"/>
  <c r="H474"/>
  <c r="G474"/>
  <c r="F473"/>
  <c r="J459"/>
  <c r="I459"/>
  <c r="H459"/>
  <c r="G459"/>
  <c r="F459"/>
  <c r="F458"/>
  <c r="F451"/>
  <c r="J450"/>
  <c r="I450"/>
  <c r="H450"/>
  <c r="H449" s="1"/>
  <c r="H448" s="1"/>
  <c r="G450"/>
  <c r="J449"/>
  <c r="J448" s="1"/>
  <c r="I449"/>
  <c r="I448" s="1"/>
  <c r="G449"/>
  <c r="G448" s="1"/>
  <c r="F331"/>
  <c r="F354"/>
  <c r="F353"/>
  <c r="J352"/>
  <c r="I352"/>
  <c r="H352"/>
  <c r="G352"/>
  <c r="F351"/>
  <c r="F350"/>
  <c r="J349"/>
  <c r="I349"/>
  <c r="H349"/>
  <c r="G349"/>
  <c r="F349"/>
  <c r="F348"/>
  <c r="F347"/>
  <c r="J346"/>
  <c r="I346"/>
  <c r="H346"/>
  <c r="G346"/>
  <c r="F346"/>
  <c r="J345"/>
  <c r="I345"/>
  <c r="H345"/>
  <c r="G345"/>
  <c r="F345"/>
  <c r="J344"/>
  <c r="I344"/>
  <c r="H344"/>
  <c r="G344"/>
  <c r="F343"/>
  <c r="F342"/>
  <c r="J341"/>
  <c r="I341"/>
  <c r="H341"/>
  <c r="G341"/>
  <c r="F340"/>
  <c r="F339"/>
  <c r="J338"/>
  <c r="I338"/>
  <c r="H338"/>
  <c r="G338"/>
  <c r="F338"/>
  <c r="F337"/>
  <c r="F336"/>
  <c r="J335"/>
  <c r="I335"/>
  <c r="H335"/>
  <c r="G335"/>
  <c r="F335"/>
  <c r="J334"/>
  <c r="I334"/>
  <c r="H334"/>
  <c r="G334"/>
  <c r="F334"/>
  <c r="J333"/>
  <c r="I333"/>
  <c r="H333"/>
  <c r="G333"/>
  <c r="F332"/>
  <c r="F330"/>
  <c r="J329"/>
  <c r="I329"/>
  <c r="H329"/>
  <c r="G329"/>
  <c r="F328"/>
  <c r="F327"/>
  <c r="J326"/>
  <c r="I326"/>
  <c r="H326"/>
  <c r="G326"/>
  <c r="F326"/>
  <c r="F325"/>
  <c r="F324"/>
  <c r="J323"/>
  <c r="I323"/>
  <c r="H323"/>
  <c r="G323"/>
  <c r="F323"/>
  <c r="J322"/>
  <c r="I322"/>
  <c r="H322"/>
  <c r="G322"/>
  <c r="F322"/>
  <c r="J321"/>
  <c r="H321"/>
  <c r="G321"/>
  <c r="F316"/>
  <c r="F315"/>
  <c r="F314"/>
  <c r="F313"/>
  <c r="F309"/>
  <c r="F308"/>
  <c r="F307"/>
  <c r="F306"/>
  <c r="F305"/>
  <c r="F304"/>
  <c r="F295"/>
  <c r="F294"/>
  <c r="F293"/>
  <c r="F292"/>
  <c r="F291"/>
  <c r="F290"/>
  <c r="F286"/>
  <c r="F285"/>
  <c r="F284"/>
  <c r="F283"/>
  <c r="F282"/>
  <c r="F281"/>
  <c r="F280"/>
  <c r="F279"/>
  <c r="F270"/>
  <c r="F269"/>
  <c r="F268"/>
  <c r="F267"/>
  <c r="F266"/>
  <c r="F265"/>
  <c r="F264"/>
  <c r="F263"/>
  <c r="F262"/>
  <c r="F261"/>
  <c r="F260"/>
  <c r="F259"/>
  <c r="F258"/>
  <c r="F257"/>
  <c r="F256"/>
  <c r="F255"/>
  <c r="F251"/>
  <c r="F250"/>
  <c r="F249"/>
  <c r="F248"/>
  <c r="F247"/>
  <c r="F246"/>
  <c r="F243"/>
  <c r="F242"/>
  <c r="J241"/>
  <c r="I241"/>
  <c r="H241"/>
  <c r="G241"/>
  <c r="F320"/>
  <c r="F319"/>
  <c r="J318"/>
  <c r="I318"/>
  <c r="H318"/>
  <c r="G318"/>
  <c r="F318"/>
  <c r="F317"/>
  <c r="F311" s="1"/>
  <c r="F312"/>
  <c r="J311"/>
  <c r="I311"/>
  <c r="H311"/>
  <c r="G311"/>
  <c r="F310"/>
  <c r="F303"/>
  <c r="J302"/>
  <c r="I302"/>
  <c r="H302"/>
  <c r="G302"/>
  <c r="J301"/>
  <c r="I301"/>
  <c r="I300" s="1"/>
  <c r="H301"/>
  <c r="G301"/>
  <c r="J300"/>
  <c r="H300"/>
  <c r="G300"/>
  <c r="F299"/>
  <c r="F298"/>
  <c r="J297"/>
  <c r="I297"/>
  <c r="H297"/>
  <c r="G297"/>
  <c r="F297"/>
  <c r="F296"/>
  <c r="F289"/>
  <c r="J288"/>
  <c r="I288"/>
  <c r="H288"/>
  <c r="G288"/>
  <c r="F287"/>
  <c r="F278"/>
  <c r="J277"/>
  <c r="I277"/>
  <c r="H277"/>
  <c r="G277"/>
  <c r="J276"/>
  <c r="H276"/>
  <c r="G276"/>
  <c r="J275"/>
  <c r="H275"/>
  <c r="G275"/>
  <c r="F274"/>
  <c r="F273"/>
  <c r="J272"/>
  <c r="I272"/>
  <c r="H272"/>
  <c r="G272"/>
  <c r="F272"/>
  <c r="F271"/>
  <c r="F254"/>
  <c r="F253" s="1"/>
  <c r="J253"/>
  <c r="I253"/>
  <c r="H253"/>
  <c r="G253"/>
  <c r="F252"/>
  <c r="F245"/>
  <c r="J244"/>
  <c r="J240" s="1"/>
  <c r="J239" s="1"/>
  <c r="I244"/>
  <c r="H244"/>
  <c r="G244"/>
  <c r="F73"/>
  <c r="F74"/>
  <c r="J73"/>
  <c r="I73"/>
  <c r="H73"/>
  <c r="G73"/>
  <c r="F72"/>
  <c r="F71"/>
  <c r="J70"/>
  <c r="J69" s="1"/>
  <c r="I70"/>
  <c r="H70"/>
  <c r="H69" s="1"/>
  <c r="G70"/>
  <c r="F70"/>
  <c r="I69"/>
  <c r="G69"/>
  <c r="F67"/>
  <c r="J66"/>
  <c r="I66"/>
  <c r="H66"/>
  <c r="G66"/>
  <c r="F66"/>
  <c r="F65"/>
  <c r="F64"/>
  <c r="F63" s="1"/>
  <c r="F59" s="1"/>
  <c r="F58" s="1"/>
  <c r="J63"/>
  <c r="I63"/>
  <c r="H63"/>
  <c r="G63"/>
  <c r="F62"/>
  <c r="F61"/>
  <c r="J60"/>
  <c r="I60"/>
  <c r="H60"/>
  <c r="G60"/>
  <c r="F60"/>
  <c r="J59"/>
  <c r="I59"/>
  <c r="H59"/>
  <c r="G59"/>
  <c r="J58"/>
  <c r="I58"/>
  <c r="H58"/>
  <c r="G58"/>
  <c r="F216"/>
  <c r="J215"/>
  <c r="I215"/>
  <c r="H215"/>
  <c r="G215"/>
  <c r="F215"/>
  <c r="F214"/>
  <c r="F213"/>
  <c r="J212"/>
  <c r="I212"/>
  <c r="H212"/>
  <c r="G212"/>
  <c r="F212"/>
  <c r="F211"/>
  <c r="F210"/>
  <c r="J209"/>
  <c r="I209"/>
  <c r="H209"/>
  <c r="G209"/>
  <c r="F209"/>
  <c r="J208"/>
  <c r="I208"/>
  <c r="H208"/>
  <c r="G208"/>
  <c r="F208"/>
  <c r="J207"/>
  <c r="I207"/>
  <c r="H207"/>
  <c r="G207"/>
  <c r="F207"/>
  <c r="F192"/>
  <c r="F177"/>
  <c r="F176"/>
  <c r="F196"/>
  <c r="F195"/>
  <c r="J194"/>
  <c r="I194"/>
  <c r="H194"/>
  <c r="G194"/>
  <c r="F194"/>
  <c r="F193"/>
  <c r="F191"/>
  <c r="J190"/>
  <c r="I190"/>
  <c r="H190"/>
  <c r="G190"/>
  <c r="F189"/>
  <c r="F188"/>
  <c r="J187"/>
  <c r="I187"/>
  <c r="H187"/>
  <c r="G187"/>
  <c r="F187"/>
  <c r="J186"/>
  <c r="I186"/>
  <c r="I185" s="1"/>
  <c r="H186"/>
  <c r="G186"/>
  <c r="G185" s="1"/>
  <c r="J185"/>
  <c r="H185"/>
  <c r="F184"/>
  <c r="F183"/>
  <c r="J182"/>
  <c r="I182"/>
  <c r="H182"/>
  <c r="G182"/>
  <c r="F182"/>
  <c r="F181"/>
  <c r="F180"/>
  <c r="J179"/>
  <c r="I179"/>
  <c r="H179"/>
  <c r="G179"/>
  <c r="F179"/>
  <c r="F178"/>
  <c r="F175"/>
  <c r="J174"/>
  <c r="I174"/>
  <c r="H174"/>
  <c r="G174"/>
  <c r="J173"/>
  <c r="I173"/>
  <c r="I172" s="1"/>
  <c r="H173"/>
  <c r="G173"/>
  <c r="G172" s="1"/>
  <c r="J172"/>
  <c r="H172"/>
  <c r="F168"/>
  <c r="F146"/>
  <c r="F145"/>
  <c r="F121"/>
  <c r="G119"/>
  <c r="H119"/>
  <c r="I119"/>
  <c r="J119"/>
  <c r="F124"/>
  <c r="F123"/>
  <c r="F122"/>
  <c r="F227"/>
  <c r="F226"/>
  <c r="J225"/>
  <c r="I225"/>
  <c r="H225"/>
  <c r="G225"/>
  <c r="F224"/>
  <c r="F223"/>
  <c r="J222"/>
  <c r="I222"/>
  <c r="H222"/>
  <c r="G222"/>
  <c r="F221"/>
  <c r="F220"/>
  <c r="J219"/>
  <c r="I219"/>
  <c r="H219"/>
  <c r="G219"/>
  <c r="F219"/>
  <c r="J218"/>
  <c r="I218"/>
  <c r="H218"/>
  <c r="G218"/>
  <c r="J217"/>
  <c r="I217"/>
  <c r="H217"/>
  <c r="G217"/>
  <c r="F206"/>
  <c r="F205" s="1"/>
  <c r="J205"/>
  <c r="I205"/>
  <c r="H205"/>
  <c r="G205"/>
  <c r="F204"/>
  <c r="F203"/>
  <c r="J202"/>
  <c r="I202"/>
  <c r="H202"/>
  <c r="G202"/>
  <c r="F201"/>
  <c r="F200"/>
  <c r="J199"/>
  <c r="I199"/>
  <c r="H199"/>
  <c r="G199"/>
  <c r="F199"/>
  <c r="J198"/>
  <c r="I198"/>
  <c r="H198"/>
  <c r="G198"/>
  <c r="J197"/>
  <c r="I197"/>
  <c r="H197"/>
  <c r="G197"/>
  <c r="F171"/>
  <c r="J170"/>
  <c r="I170"/>
  <c r="H170"/>
  <c r="G170"/>
  <c r="F170"/>
  <c r="F169"/>
  <c r="F167"/>
  <c r="J166"/>
  <c r="I166"/>
  <c r="H166"/>
  <c r="G166"/>
  <c r="F165"/>
  <c r="J164"/>
  <c r="I164"/>
  <c r="H164"/>
  <c r="G164"/>
  <c r="F164"/>
  <c r="J163"/>
  <c r="J162" s="1"/>
  <c r="I163"/>
  <c r="I162" s="1"/>
  <c r="H163"/>
  <c r="G163"/>
  <c r="G162" s="1"/>
  <c r="H162"/>
  <c r="F161"/>
  <c r="F160"/>
  <c r="J159"/>
  <c r="I159"/>
  <c r="H159"/>
  <c r="G159"/>
  <c r="F158"/>
  <c r="F156" s="1"/>
  <c r="F157"/>
  <c r="J156"/>
  <c r="I156"/>
  <c r="H156"/>
  <c r="G156"/>
  <c r="F155"/>
  <c r="F154"/>
  <c r="J153"/>
  <c r="I153"/>
  <c r="H153"/>
  <c r="H152" s="1"/>
  <c r="H151" s="1"/>
  <c r="G153"/>
  <c r="F153"/>
  <c r="F150"/>
  <c r="F149"/>
  <c r="J148"/>
  <c r="I148"/>
  <c r="H148"/>
  <c r="G148"/>
  <c r="F147"/>
  <c r="F144"/>
  <c r="J143"/>
  <c r="I143"/>
  <c r="H143"/>
  <c r="G143"/>
  <c r="F142"/>
  <c r="J141"/>
  <c r="I141"/>
  <c r="H141"/>
  <c r="G141"/>
  <c r="F141"/>
  <c r="J140"/>
  <c r="I140"/>
  <c r="H140"/>
  <c r="G140"/>
  <c r="G139" s="1"/>
  <c r="F138"/>
  <c r="F137"/>
  <c r="J136"/>
  <c r="I136"/>
  <c r="H136"/>
  <c r="G136"/>
  <c r="F135"/>
  <c r="F134"/>
  <c r="J133"/>
  <c r="I133"/>
  <c r="H133"/>
  <c r="G133"/>
  <c r="F132"/>
  <c r="F131"/>
  <c r="J130"/>
  <c r="I130"/>
  <c r="H130"/>
  <c r="H129" s="1"/>
  <c r="H128" s="1"/>
  <c r="G130"/>
  <c r="F57"/>
  <c r="F56"/>
  <c r="J55"/>
  <c r="I55"/>
  <c r="H55"/>
  <c r="G55"/>
  <c r="F54"/>
  <c r="F53"/>
  <c r="J52"/>
  <c r="I52"/>
  <c r="H52"/>
  <c r="G52"/>
  <c r="F51"/>
  <c r="F50"/>
  <c r="J49"/>
  <c r="I49"/>
  <c r="H49"/>
  <c r="G49"/>
  <c r="H48"/>
  <c r="H47" s="1"/>
  <c r="F106"/>
  <c r="F127"/>
  <c r="F126" s="1"/>
  <c r="J126"/>
  <c r="I126"/>
  <c r="H126"/>
  <c r="G126"/>
  <c r="F125"/>
  <c r="F120"/>
  <c r="F118"/>
  <c r="F117"/>
  <c r="J116"/>
  <c r="J115" s="1"/>
  <c r="J114" s="1"/>
  <c r="I116"/>
  <c r="I115" s="1"/>
  <c r="I114" s="1"/>
  <c r="H116"/>
  <c r="G116"/>
  <c r="G115" s="1"/>
  <c r="G114" s="1"/>
  <c r="H115"/>
  <c r="H114" s="1"/>
  <c r="F113"/>
  <c r="F112"/>
  <c r="J111"/>
  <c r="I111"/>
  <c r="H111"/>
  <c r="G111"/>
  <c r="F111"/>
  <c r="F110"/>
  <c r="F109"/>
  <c r="J108"/>
  <c r="I108"/>
  <c r="H108"/>
  <c r="G108"/>
  <c r="F107"/>
  <c r="F105"/>
  <c r="J104"/>
  <c r="J103" s="1"/>
  <c r="J102" s="1"/>
  <c r="I104"/>
  <c r="I103" s="1"/>
  <c r="I102" s="1"/>
  <c r="H104"/>
  <c r="G104"/>
  <c r="G103" s="1"/>
  <c r="G102" s="1"/>
  <c r="F97"/>
  <c r="F93"/>
  <c r="F45"/>
  <c r="F88"/>
  <c r="J87"/>
  <c r="I87"/>
  <c r="H87"/>
  <c r="G87"/>
  <c r="F86"/>
  <c r="F85"/>
  <c r="J84"/>
  <c r="I84"/>
  <c r="H84"/>
  <c r="G84"/>
  <c r="F83"/>
  <c r="F82"/>
  <c r="J81"/>
  <c r="I81"/>
  <c r="H81"/>
  <c r="G81"/>
  <c r="I80"/>
  <c r="F46"/>
  <c r="F44"/>
  <c r="J43"/>
  <c r="I43"/>
  <c r="H43"/>
  <c r="G43"/>
  <c r="F43"/>
  <c r="F42"/>
  <c r="F41"/>
  <c r="J40"/>
  <c r="I40"/>
  <c r="H40"/>
  <c r="G40"/>
  <c r="F40"/>
  <c r="F39"/>
  <c r="F38"/>
  <c r="J37"/>
  <c r="I37"/>
  <c r="H37"/>
  <c r="G37"/>
  <c r="F37"/>
  <c r="J36"/>
  <c r="I36"/>
  <c r="H36"/>
  <c r="G36"/>
  <c r="F36"/>
  <c r="J35"/>
  <c r="I35"/>
  <c r="H35"/>
  <c r="G35"/>
  <c r="F35"/>
  <c r="F34"/>
  <c r="F33"/>
  <c r="J32"/>
  <c r="I32"/>
  <c r="H32"/>
  <c r="G32"/>
  <c r="F31"/>
  <c r="F30"/>
  <c r="J29"/>
  <c r="I29"/>
  <c r="H29"/>
  <c r="G29"/>
  <c r="F28"/>
  <c r="F27"/>
  <c r="J26"/>
  <c r="I26"/>
  <c r="H26"/>
  <c r="H25" s="1"/>
  <c r="H24" s="1"/>
  <c r="G26"/>
  <c r="F26"/>
  <c r="F101"/>
  <c r="F100"/>
  <c r="J99"/>
  <c r="I99"/>
  <c r="H99"/>
  <c r="G99"/>
  <c r="F98"/>
  <c r="F96"/>
  <c r="J95"/>
  <c r="I95"/>
  <c r="H95"/>
  <c r="G95"/>
  <c r="F94"/>
  <c r="F92"/>
  <c r="J91"/>
  <c r="I91"/>
  <c r="H91"/>
  <c r="G91"/>
  <c r="F669"/>
  <c r="F591"/>
  <c r="F590"/>
  <c r="F681"/>
  <c r="F680"/>
  <c r="J679"/>
  <c r="I679"/>
  <c r="H679"/>
  <c r="G679"/>
  <c r="F678"/>
  <c r="F676" s="1"/>
  <c r="F677"/>
  <c r="J676"/>
  <c r="I676"/>
  <c r="H676"/>
  <c r="G676"/>
  <c r="F675"/>
  <c r="F674"/>
  <c r="J673"/>
  <c r="I673"/>
  <c r="H673"/>
  <c r="H672" s="1"/>
  <c r="H671" s="1"/>
  <c r="G673"/>
  <c r="J672"/>
  <c r="J671" s="1"/>
  <c r="F670"/>
  <c r="F668"/>
  <c r="J667"/>
  <c r="I667"/>
  <c r="H667"/>
  <c r="G667"/>
  <c r="F666"/>
  <c r="F665"/>
  <c r="J664"/>
  <c r="I664"/>
  <c r="H664"/>
  <c r="G664"/>
  <c r="F663"/>
  <c r="F662"/>
  <c r="J661"/>
  <c r="I661"/>
  <c r="H661"/>
  <c r="H660" s="1"/>
  <c r="H659" s="1"/>
  <c r="G661"/>
  <c r="F661"/>
  <c r="F658"/>
  <c r="F657"/>
  <c r="J656"/>
  <c r="I656"/>
  <c r="H656"/>
  <c r="G656"/>
  <c r="F655"/>
  <c r="F654"/>
  <c r="J653"/>
  <c r="I653"/>
  <c r="H653"/>
  <c r="G653"/>
  <c r="F652"/>
  <c r="F651"/>
  <c r="J650"/>
  <c r="I650"/>
  <c r="H650"/>
  <c r="G650"/>
  <c r="F647"/>
  <c r="F646"/>
  <c r="J645"/>
  <c r="I645"/>
  <c r="H645"/>
  <c r="G645"/>
  <c r="F644"/>
  <c r="F643"/>
  <c r="J642"/>
  <c r="I642"/>
  <c r="H642"/>
  <c r="G642"/>
  <c r="F641"/>
  <c r="F640"/>
  <c r="J639"/>
  <c r="J638" s="1"/>
  <c r="J637" s="1"/>
  <c r="I639"/>
  <c r="I638" s="1"/>
  <c r="I637" s="1"/>
  <c r="H639"/>
  <c r="G639"/>
  <c r="G638" s="1"/>
  <c r="G637" s="1"/>
  <c r="F636"/>
  <c r="F635"/>
  <c r="J634"/>
  <c r="I634"/>
  <c r="H634"/>
  <c r="G634"/>
  <c r="F633"/>
  <c r="F632"/>
  <c r="J631"/>
  <c r="I631"/>
  <c r="H631"/>
  <c r="G631"/>
  <c r="F630"/>
  <c r="F629"/>
  <c r="J628"/>
  <c r="I628"/>
  <c r="H628"/>
  <c r="H627" s="1"/>
  <c r="H626" s="1"/>
  <c r="G628"/>
  <c r="F625"/>
  <c r="F624"/>
  <c r="J623"/>
  <c r="I623"/>
  <c r="H623"/>
  <c r="G623"/>
  <c r="F622"/>
  <c r="F621"/>
  <c r="J620"/>
  <c r="I620"/>
  <c r="H620"/>
  <c r="G620"/>
  <c r="F619"/>
  <c r="F618"/>
  <c r="J617"/>
  <c r="J616" s="1"/>
  <c r="J615" s="1"/>
  <c r="I617"/>
  <c r="H617"/>
  <c r="G617"/>
  <c r="G616" s="1"/>
  <c r="G615" s="1"/>
  <c r="I616"/>
  <c r="I615" s="1"/>
  <c r="F614"/>
  <c r="F613"/>
  <c r="J612"/>
  <c r="I612"/>
  <c r="H612"/>
  <c r="G612"/>
  <c r="F611"/>
  <c r="F610"/>
  <c r="J609"/>
  <c r="I609"/>
  <c r="H609"/>
  <c r="G609"/>
  <c r="F608"/>
  <c r="F607"/>
  <c r="J606"/>
  <c r="J605" s="1"/>
  <c r="J604" s="1"/>
  <c r="I606"/>
  <c r="H606"/>
  <c r="G606"/>
  <c r="I605"/>
  <c r="G605"/>
  <c r="I604"/>
  <c r="G604"/>
  <c r="F603"/>
  <c r="F602"/>
  <c r="J601"/>
  <c r="I601"/>
  <c r="H601"/>
  <c r="G601"/>
  <c r="F600"/>
  <c r="F598" s="1"/>
  <c r="F599"/>
  <c r="J598"/>
  <c r="I598"/>
  <c r="H598"/>
  <c r="G598"/>
  <c r="F597"/>
  <c r="F595" s="1"/>
  <c r="F594" s="1"/>
  <c r="F596"/>
  <c r="J595"/>
  <c r="I595"/>
  <c r="H595"/>
  <c r="G595"/>
  <c r="J594"/>
  <c r="I594"/>
  <c r="H594"/>
  <c r="G594"/>
  <c r="J593"/>
  <c r="I593"/>
  <c r="H593"/>
  <c r="G593"/>
  <c r="F592"/>
  <c r="F589"/>
  <c r="J588"/>
  <c r="I588"/>
  <c r="H588"/>
  <c r="G588"/>
  <c r="F587"/>
  <c r="F585" s="1"/>
  <c r="F586"/>
  <c r="J585"/>
  <c r="I585"/>
  <c r="H585"/>
  <c r="G585"/>
  <c r="F584"/>
  <c r="F583"/>
  <c r="J582"/>
  <c r="I582"/>
  <c r="H582"/>
  <c r="G582"/>
  <c r="F582"/>
  <c r="J581"/>
  <c r="I581"/>
  <c r="H581"/>
  <c r="G581"/>
  <c r="J580"/>
  <c r="I580"/>
  <c r="H580"/>
  <c r="G580"/>
  <c r="F579"/>
  <c r="F577"/>
  <c r="J576"/>
  <c r="I576"/>
  <c r="H576"/>
  <c r="G576"/>
  <c r="F575"/>
  <c r="F574"/>
  <c r="J573"/>
  <c r="I573"/>
  <c r="H573"/>
  <c r="G573"/>
  <c r="F573"/>
  <c r="F572"/>
  <c r="F571"/>
  <c r="J570"/>
  <c r="I570"/>
  <c r="H570"/>
  <c r="G570"/>
  <c r="F570"/>
  <c r="J569"/>
  <c r="I569"/>
  <c r="H569"/>
  <c r="G569"/>
  <c r="F569"/>
  <c r="J568"/>
  <c r="I568"/>
  <c r="H568"/>
  <c r="G568"/>
  <c r="F567"/>
  <c r="F566"/>
  <c r="J565"/>
  <c r="I565"/>
  <c r="H565"/>
  <c r="G565"/>
  <c r="F564"/>
  <c r="F563"/>
  <c r="J562"/>
  <c r="I562"/>
  <c r="H562"/>
  <c r="G562"/>
  <c r="F562"/>
  <c r="F561"/>
  <c r="F560"/>
  <c r="J559"/>
  <c r="I559"/>
  <c r="H559"/>
  <c r="G559"/>
  <c r="F559"/>
  <c r="J558"/>
  <c r="I558"/>
  <c r="H558"/>
  <c r="G558"/>
  <c r="F558"/>
  <c r="J557"/>
  <c r="I557"/>
  <c r="H557"/>
  <c r="G557"/>
  <c r="F576" l="1"/>
  <c r="F568" s="1"/>
  <c r="F565"/>
  <c r="F557" s="1"/>
  <c r="H605"/>
  <c r="H604" s="1"/>
  <c r="J660"/>
  <c r="F664"/>
  <c r="F133"/>
  <c r="F69"/>
  <c r="F445"/>
  <c r="F588"/>
  <c r="G660"/>
  <c r="I660"/>
  <c r="F104"/>
  <c r="F202"/>
  <c r="F225"/>
  <c r="F601"/>
  <c r="F609"/>
  <c r="H616"/>
  <c r="H615" s="1"/>
  <c r="F620"/>
  <c r="G627"/>
  <c r="G626" s="1"/>
  <c r="I627"/>
  <c r="I626" s="1"/>
  <c r="G129"/>
  <c r="G128" s="1"/>
  <c r="F511"/>
  <c r="G510"/>
  <c r="G509" s="1"/>
  <c r="H510"/>
  <c r="H509" s="1"/>
  <c r="J627"/>
  <c r="J626" s="1"/>
  <c r="F425"/>
  <c r="F396" s="1"/>
  <c r="H638"/>
  <c r="H637" s="1"/>
  <c r="I129"/>
  <c r="I128" s="1"/>
  <c r="J129"/>
  <c r="J128" s="1"/>
  <c r="F474"/>
  <c r="G649"/>
  <c r="G648" s="1"/>
  <c r="F450"/>
  <c r="F449" s="1"/>
  <c r="F448" s="1"/>
  <c r="I649"/>
  <c r="I648" s="1"/>
  <c r="J649"/>
  <c r="J648" s="1"/>
  <c r="F656"/>
  <c r="H649"/>
  <c r="H648" s="1"/>
  <c r="F529"/>
  <c r="G672"/>
  <c r="G671" s="1"/>
  <c r="F136"/>
  <c r="F593"/>
  <c r="F660"/>
  <c r="F438"/>
  <c r="F431"/>
  <c r="F653"/>
  <c r="G659"/>
  <c r="I659"/>
  <c r="J659"/>
  <c r="F667"/>
  <c r="G152"/>
  <c r="G151" s="1"/>
  <c r="F642"/>
  <c r="G48"/>
  <c r="G47" s="1"/>
  <c r="I48"/>
  <c r="I47" s="1"/>
  <c r="J48"/>
  <c r="J47" s="1"/>
  <c r="H139"/>
  <c r="F606"/>
  <c r="F612"/>
  <c r="I321"/>
  <c r="F329"/>
  <c r="F321" s="1"/>
  <c r="F341"/>
  <c r="F333" s="1"/>
  <c r="F352"/>
  <c r="F344" s="1"/>
  <c r="F628"/>
  <c r="F634"/>
  <c r="F659"/>
  <c r="G356"/>
  <c r="G355" s="1"/>
  <c r="F392"/>
  <c r="I356"/>
  <c r="I355" s="1"/>
  <c r="F368"/>
  <c r="F357"/>
  <c r="F605"/>
  <c r="F617"/>
  <c r="F616" s="1"/>
  <c r="F623"/>
  <c r="F631"/>
  <c r="F639"/>
  <c r="F638" s="1"/>
  <c r="F645"/>
  <c r="I672"/>
  <c r="I671" s="1"/>
  <c r="G25"/>
  <c r="G24" s="1"/>
  <c r="H103"/>
  <c r="H102" s="1"/>
  <c r="F288"/>
  <c r="F302"/>
  <c r="F301" s="1"/>
  <c r="F300" s="1"/>
  <c r="F627"/>
  <c r="F626" s="1"/>
  <c r="F277"/>
  <c r="F276" s="1"/>
  <c r="F275" s="1"/>
  <c r="F241"/>
  <c r="I152"/>
  <c r="I151" s="1"/>
  <c r="I276"/>
  <c r="I275" s="1"/>
  <c r="F244"/>
  <c r="F240" s="1"/>
  <c r="F239" s="1"/>
  <c r="G240"/>
  <c r="G239" s="1"/>
  <c r="I240"/>
  <c r="I239" s="1"/>
  <c r="H240"/>
  <c r="H239" s="1"/>
  <c r="F673"/>
  <c r="F672" s="1"/>
  <c r="F148"/>
  <c r="F159"/>
  <c r="F116"/>
  <c r="J152"/>
  <c r="J151" s="1"/>
  <c r="F166"/>
  <c r="F222"/>
  <c r="F218" s="1"/>
  <c r="I25"/>
  <c r="I24" s="1"/>
  <c r="J25"/>
  <c r="J24" s="1"/>
  <c r="F679"/>
  <c r="F671" s="1"/>
  <c r="I139"/>
  <c r="J139"/>
  <c r="F198"/>
  <c r="F163"/>
  <c r="F162" s="1"/>
  <c r="H90"/>
  <c r="H89" s="1"/>
  <c r="G90"/>
  <c r="G89" s="1"/>
  <c r="I90"/>
  <c r="I89" s="1"/>
  <c r="G80"/>
  <c r="G79" s="1"/>
  <c r="G68" s="1"/>
  <c r="J80"/>
  <c r="J79" s="1"/>
  <c r="J68" s="1"/>
  <c r="F81"/>
  <c r="H80"/>
  <c r="H79" s="1"/>
  <c r="H68" s="1"/>
  <c r="F190"/>
  <c r="F186" s="1"/>
  <c r="F185" s="1"/>
  <c r="F174"/>
  <c r="F173" s="1"/>
  <c r="F172" s="1"/>
  <c r="J90"/>
  <c r="F32"/>
  <c r="F84"/>
  <c r="F80" s="1"/>
  <c r="F130"/>
  <c r="F129" s="1"/>
  <c r="F128" s="1"/>
  <c r="F152"/>
  <c r="F151" s="1"/>
  <c r="F143"/>
  <c r="F140" s="1"/>
  <c r="F139" s="1"/>
  <c r="F119"/>
  <c r="F115" s="1"/>
  <c r="F114" s="1"/>
  <c r="F49"/>
  <c r="F55"/>
  <c r="F197"/>
  <c r="F52"/>
  <c r="F217"/>
  <c r="F108"/>
  <c r="F581"/>
  <c r="F580" s="1"/>
  <c r="F103"/>
  <c r="F102" s="1"/>
  <c r="F91"/>
  <c r="F650"/>
  <c r="F649" s="1"/>
  <c r="J89"/>
  <c r="F99"/>
  <c r="F95"/>
  <c r="F29"/>
  <c r="F25" s="1"/>
  <c r="I79"/>
  <c r="I68" s="1"/>
  <c r="F87"/>
  <c r="F79" s="1"/>
  <c r="F68" s="1"/>
  <c r="F90"/>
  <c r="F24"/>
  <c r="F800"/>
  <c r="F799"/>
  <c r="F798"/>
  <c r="J797"/>
  <c r="I797"/>
  <c r="H797"/>
  <c r="G797"/>
  <c r="F796"/>
  <c r="F795"/>
  <c r="J794"/>
  <c r="I794"/>
  <c r="H794"/>
  <c r="G794"/>
  <c r="F793"/>
  <c r="F792"/>
  <c r="J791"/>
  <c r="J790" s="1"/>
  <c r="J789" s="1"/>
  <c r="I791"/>
  <c r="I790" s="1"/>
  <c r="I789" s="1"/>
  <c r="H791"/>
  <c r="G791"/>
  <c r="G790" s="1"/>
  <c r="G789" s="1"/>
  <c r="H790"/>
  <c r="H789" s="1"/>
  <c r="F788"/>
  <c r="F787"/>
  <c r="F786"/>
  <c r="J785"/>
  <c r="I785"/>
  <c r="H785"/>
  <c r="G785"/>
  <c r="F784"/>
  <c r="F783"/>
  <c r="J782"/>
  <c r="I782"/>
  <c r="H782"/>
  <c r="G782"/>
  <c r="F782"/>
  <c r="F781"/>
  <c r="F780"/>
  <c r="J779"/>
  <c r="I779"/>
  <c r="H779"/>
  <c r="G779"/>
  <c r="F779"/>
  <c r="J778"/>
  <c r="I778"/>
  <c r="H778"/>
  <c r="G778"/>
  <c r="F778"/>
  <c r="J777"/>
  <c r="I777"/>
  <c r="H777"/>
  <c r="G777"/>
  <c r="F776"/>
  <c r="F775"/>
  <c r="F774"/>
  <c r="J773"/>
  <c r="I773"/>
  <c r="H773"/>
  <c r="G773"/>
  <c r="F773"/>
  <c r="F772"/>
  <c r="F771"/>
  <c r="J770"/>
  <c r="I770"/>
  <c r="H770"/>
  <c r="G770"/>
  <c r="F770"/>
  <c r="F769"/>
  <c r="F768"/>
  <c r="J767"/>
  <c r="I767"/>
  <c r="H767"/>
  <c r="G767"/>
  <c r="F767"/>
  <c r="J766"/>
  <c r="I766"/>
  <c r="H766"/>
  <c r="G766"/>
  <c r="F766"/>
  <c r="J765"/>
  <c r="I765"/>
  <c r="H765"/>
  <c r="G765"/>
  <c r="F765"/>
  <c r="F764"/>
  <c r="F763"/>
  <c r="F762"/>
  <c r="J761"/>
  <c r="I761"/>
  <c r="H761"/>
  <c r="G761"/>
  <c r="F761"/>
  <c r="F760"/>
  <c r="F759"/>
  <c r="J758"/>
  <c r="I758"/>
  <c r="H758"/>
  <c r="G758"/>
  <c r="F758"/>
  <c r="F757"/>
  <c r="F756"/>
  <c r="J755"/>
  <c r="I755"/>
  <c r="H755"/>
  <c r="G755"/>
  <c r="F755"/>
  <c r="J754"/>
  <c r="I754"/>
  <c r="H754"/>
  <c r="G754"/>
  <c r="F754"/>
  <c r="J753"/>
  <c r="I753"/>
  <c r="H753"/>
  <c r="G753"/>
  <c r="F753"/>
  <c r="F752"/>
  <c r="F751"/>
  <c r="F750"/>
  <c r="J749"/>
  <c r="I749"/>
  <c r="H749"/>
  <c r="G749"/>
  <c r="F749"/>
  <c r="F748"/>
  <c r="F747"/>
  <c r="J746"/>
  <c r="I746"/>
  <c r="H746"/>
  <c r="G746"/>
  <c r="F746"/>
  <c r="F745"/>
  <c r="F744"/>
  <c r="J743"/>
  <c r="J742" s="1"/>
  <c r="J741" s="1"/>
  <c r="I743"/>
  <c r="I742" s="1"/>
  <c r="I741" s="1"/>
  <c r="H743"/>
  <c r="G743"/>
  <c r="G742" s="1"/>
  <c r="G741" s="1"/>
  <c r="H742"/>
  <c r="H741" s="1"/>
  <c r="F740"/>
  <c r="F739"/>
  <c r="J738"/>
  <c r="I738"/>
  <c r="H738"/>
  <c r="G738"/>
  <c r="F737"/>
  <c r="F735" s="1"/>
  <c r="F736"/>
  <c r="J735"/>
  <c r="I735"/>
  <c r="H735"/>
  <c r="G735"/>
  <c r="F734"/>
  <c r="F733"/>
  <c r="J732"/>
  <c r="I732"/>
  <c r="H732"/>
  <c r="H731" s="1"/>
  <c r="H730" s="1"/>
  <c r="G732"/>
  <c r="J731"/>
  <c r="J730" s="1"/>
  <c r="G731"/>
  <c r="G730" s="1"/>
  <c r="F729"/>
  <c r="F728"/>
  <c r="F727"/>
  <c r="J726"/>
  <c r="I726"/>
  <c r="H726"/>
  <c r="G726"/>
  <c r="F725"/>
  <c r="F724"/>
  <c r="J723"/>
  <c r="I723"/>
  <c r="H723"/>
  <c r="G723"/>
  <c r="F723"/>
  <c r="F722"/>
  <c r="F721"/>
  <c r="J720"/>
  <c r="I720"/>
  <c r="H720"/>
  <c r="G720"/>
  <c r="J719"/>
  <c r="I719"/>
  <c r="H719"/>
  <c r="G719"/>
  <c r="J718"/>
  <c r="I718"/>
  <c r="H718"/>
  <c r="G718"/>
  <c r="F717"/>
  <c r="F716"/>
  <c r="J715"/>
  <c r="I715"/>
  <c r="H715"/>
  <c r="G715"/>
  <c r="F714"/>
  <c r="F713"/>
  <c r="J712"/>
  <c r="I712"/>
  <c r="H712"/>
  <c r="G712"/>
  <c r="F711"/>
  <c r="F710"/>
  <c r="J709"/>
  <c r="J708" s="1"/>
  <c r="J707" s="1"/>
  <c r="I709"/>
  <c r="I708" s="1"/>
  <c r="I707" s="1"/>
  <c r="H709"/>
  <c r="G709"/>
  <c r="G708" s="1"/>
  <c r="G707" s="1"/>
  <c r="H708"/>
  <c r="H707" s="1"/>
  <c r="F706"/>
  <c r="F705"/>
  <c r="F704"/>
  <c r="J703"/>
  <c r="I703"/>
  <c r="H703"/>
  <c r="G703"/>
  <c r="F702"/>
  <c r="F700" s="1"/>
  <c r="F701"/>
  <c r="J700"/>
  <c r="I700"/>
  <c r="H700"/>
  <c r="G700"/>
  <c r="F699"/>
  <c r="F697" s="1"/>
  <c r="F696" s="1"/>
  <c r="F698"/>
  <c r="J697"/>
  <c r="I697"/>
  <c r="H697"/>
  <c r="G697"/>
  <c r="J696"/>
  <c r="I696"/>
  <c r="H696"/>
  <c r="G696"/>
  <c r="J695"/>
  <c r="I695"/>
  <c r="H695"/>
  <c r="G695"/>
  <c r="F811"/>
  <c r="F1098"/>
  <c r="F1097"/>
  <c r="F1096"/>
  <c r="F1095"/>
  <c r="F1094"/>
  <c r="F1093"/>
  <c r="F1092"/>
  <c r="F1091"/>
  <c r="F1087"/>
  <c r="F1086"/>
  <c r="F1085"/>
  <c r="F1076"/>
  <c r="F1075"/>
  <c r="F1074"/>
  <c r="F1073"/>
  <c r="F1072"/>
  <c r="F1071"/>
  <c r="F1070"/>
  <c r="F1069"/>
  <c r="F1065"/>
  <c r="F1064"/>
  <c r="F1063"/>
  <c r="F1062"/>
  <c r="F1061"/>
  <c r="F1060"/>
  <c r="F1059"/>
  <c r="F1058"/>
  <c r="F1080"/>
  <c r="F1078" s="1"/>
  <c r="F1079"/>
  <c r="J1078"/>
  <c r="I1078"/>
  <c r="H1078"/>
  <c r="G1078"/>
  <c r="F1077"/>
  <c r="F1068"/>
  <c r="J1067"/>
  <c r="I1067"/>
  <c r="H1067"/>
  <c r="G1067"/>
  <c r="F1066"/>
  <c r="F1057"/>
  <c r="J1056"/>
  <c r="I1056"/>
  <c r="H1056"/>
  <c r="G1056"/>
  <c r="J1055"/>
  <c r="J1054" s="1"/>
  <c r="I1055"/>
  <c r="I1054" s="1"/>
  <c r="G1022"/>
  <c r="H1022"/>
  <c r="I1022"/>
  <c r="J1022"/>
  <c r="F1023"/>
  <c r="F1022" s="1"/>
  <c r="F1015"/>
  <c r="F1014"/>
  <c r="F1013"/>
  <c r="F1012"/>
  <c r="F1011"/>
  <c r="F1010"/>
  <c r="F1019"/>
  <c r="F1018"/>
  <c r="J1017"/>
  <c r="I1017"/>
  <c r="H1017"/>
  <c r="G1017"/>
  <c r="F1016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J992"/>
  <c r="I992"/>
  <c r="H992"/>
  <c r="G992"/>
  <c r="F991"/>
  <c r="F990"/>
  <c r="F989"/>
  <c r="F988"/>
  <c r="F987"/>
  <c r="F986"/>
  <c r="F985"/>
  <c r="F984"/>
  <c r="F983"/>
  <c r="F982"/>
  <c r="J981"/>
  <c r="I981"/>
  <c r="H981"/>
  <c r="G981"/>
  <c r="F978"/>
  <c r="F977"/>
  <c r="J976"/>
  <c r="I976"/>
  <c r="H976"/>
  <c r="G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J957"/>
  <c r="I957"/>
  <c r="H957"/>
  <c r="G957"/>
  <c r="F956"/>
  <c r="F955"/>
  <c r="F954"/>
  <c r="F953"/>
  <c r="F952"/>
  <c r="F951"/>
  <c r="F950"/>
  <c r="F949"/>
  <c r="F948"/>
  <c r="F947"/>
  <c r="J946"/>
  <c r="I946"/>
  <c r="H946"/>
  <c r="G946"/>
  <c r="F1049"/>
  <c r="F1048"/>
  <c r="F1047"/>
  <c r="F1046"/>
  <c r="F1045"/>
  <c r="F1044"/>
  <c r="F1043"/>
  <c r="F1042"/>
  <c r="F1041"/>
  <c r="F1040"/>
  <c r="F1039"/>
  <c r="F1038"/>
  <c r="F1037"/>
  <c r="F1036"/>
  <c r="F1035"/>
  <c r="F1032"/>
  <c r="F1031"/>
  <c r="F1030"/>
  <c r="F1029"/>
  <c r="F1028"/>
  <c r="F1027"/>
  <c r="F1026"/>
  <c r="F920"/>
  <c r="F919"/>
  <c r="F918"/>
  <c r="F917"/>
  <c r="F936"/>
  <c r="F935"/>
  <c r="F930"/>
  <c r="F929"/>
  <c r="F912"/>
  <c r="F911"/>
  <c r="F897"/>
  <c r="F896"/>
  <c r="J895"/>
  <c r="I895"/>
  <c r="H895"/>
  <c r="G895"/>
  <c r="F894"/>
  <c r="F893"/>
  <c r="F892"/>
  <c r="F891"/>
  <c r="F890"/>
  <c r="F889"/>
  <c r="F888"/>
  <c r="F887"/>
  <c r="F886"/>
  <c r="F885"/>
  <c r="F884"/>
  <c r="F883"/>
  <c r="F882"/>
  <c r="F881"/>
  <c r="F880"/>
  <c r="F879"/>
  <c r="J878"/>
  <c r="I878"/>
  <c r="H878"/>
  <c r="G878"/>
  <c r="F877"/>
  <c r="F876"/>
  <c r="F875"/>
  <c r="F874"/>
  <c r="F873"/>
  <c r="F872"/>
  <c r="F871"/>
  <c r="F870"/>
  <c r="J869"/>
  <c r="I869"/>
  <c r="H869"/>
  <c r="G869"/>
  <c r="F868"/>
  <c r="F867"/>
  <c r="J866"/>
  <c r="I866"/>
  <c r="H866"/>
  <c r="G866"/>
  <c r="J865"/>
  <c r="I865"/>
  <c r="H865"/>
  <c r="H864" s="1"/>
  <c r="G865"/>
  <c r="J864"/>
  <c r="I864"/>
  <c r="G864"/>
  <c r="F937"/>
  <c r="F934"/>
  <c r="F933"/>
  <c r="F932"/>
  <c r="F931"/>
  <c r="F928"/>
  <c r="F927"/>
  <c r="F926"/>
  <c r="F925"/>
  <c r="F924"/>
  <c r="F923"/>
  <c r="F922"/>
  <c r="F921"/>
  <c r="F916"/>
  <c r="F910"/>
  <c r="F909"/>
  <c r="F908"/>
  <c r="F907"/>
  <c r="F906"/>
  <c r="F905"/>
  <c r="F902"/>
  <c r="F901"/>
  <c r="J900"/>
  <c r="I900"/>
  <c r="H900"/>
  <c r="G900"/>
  <c r="F854"/>
  <c r="F859"/>
  <c r="F858"/>
  <c r="F857"/>
  <c r="F856"/>
  <c r="F855"/>
  <c r="F853"/>
  <c r="F852"/>
  <c r="F851"/>
  <c r="F850"/>
  <c r="F849"/>
  <c r="F848"/>
  <c r="F847"/>
  <c r="F846"/>
  <c r="F845"/>
  <c r="F844"/>
  <c r="F840"/>
  <c r="F839"/>
  <c r="F838"/>
  <c r="F837"/>
  <c r="F836"/>
  <c r="F835"/>
  <c r="F834"/>
  <c r="F833"/>
  <c r="F824"/>
  <c r="F823"/>
  <c r="F822"/>
  <c r="F820"/>
  <c r="F819"/>
  <c r="G816"/>
  <c r="H816"/>
  <c r="I816"/>
  <c r="J816"/>
  <c r="F941"/>
  <c r="F940"/>
  <c r="J939"/>
  <c r="I939"/>
  <c r="H939"/>
  <c r="G939"/>
  <c r="F938"/>
  <c r="F915"/>
  <c r="J914"/>
  <c r="I914"/>
  <c r="H914"/>
  <c r="G914"/>
  <c r="F913"/>
  <c r="F904"/>
  <c r="J903"/>
  <c r="I903"/>
  <c r="H903"/>
  <c r="G903"/>
  <c r="F863"/>
  <c r="F862"/>
  <c r="J861"/>
  <c r="I861"/>
  <c r="H861"/>
  <c r="G861"/>
  <c r="F860"/>
  <c r="F843"/>
  <c r="J842"/>
  <c r="I842"/>
  <c r="H842"/>
  <c r="G842"/>
  <c r="F841"/>
  <c r="F832"/>
  <c r="J831"/>
  <c r="J830" s="1"/>
  <c r="J829" s="1"/>
  <c r="I831"/>
  <c r="I830" s="1"/>
  <c r="I829" s="1"/>
  <c r="H831"/>
  <c r="G831"/>
  <c r="G830" s="1"/>
  <c r="G829" s="1"/>
  <c r="F828"/>
  <c r="F827"/>
  <c r="J826"/>
  <c r="J815" s="1"/>
  <c r="I826"/>
  <c r="I815" s="1"/>
  <c r="H826"/>
  <c r="H815" s="1"/>
  <c r="G826"/>
  <c r="G815" s="1"/>
  <c r="F825"/>
  <c r="F821"/>
  <c r="F818"/>
  <c r="F817"/>
  <c r="F19"/>
  <c r="G11"/>
  <c r="H11"/>
  <c r="I11"/>
  <c r="J11"/>
  <c r="F22"/>
  <c r="F21"/>
  <c r="F20"/>
  <c r="F18"/>
  <c r="F12"/>
  <c r="F648" l="1"/>
  <c r="F604"/>
  <c r="F1017"/>
  <c r="F726"/>
  <c r="I731"/>
  <c r="I730" s="1"/>
  <c r="F785"/>
  <c r="F703"/>
  <c r="F510"/>
  <c r="F509" s="1"/>
  <c r="G980"/>
  <c r="G979" s="1"/>
  <c r="J980"/>
  <c r="J979" s="1"/>
  <c r="F430"/>
  <c r="F429" s="1"/>
  <c r="F695"/>
  <c r="F712"/>
  <c r="F720"/>
  <c r="F719" s="1"/>
  <c r="F777"/>
  <c r="F615"/>
  <c r="F709"/>
  <c r="F708" s="1"/>
  <c r="F356"/>
  <c r="F355" s="1"/>
  <c r="F637"/>
  <c r="F48"/>
  <c r="F47" s="1"/>
  <c r="F791"/>
  <c r="F797"/>
  <c r="F794"/>
  <c r="F790" s="1"/>
  <c r="F718"/>
  <c r="F732"/>
  <c r="F731" s="1"/>
  <c r="F89"/>
  <c r="F738"/>
  <c r="F730" s="1"/>
  <c r="F743"/>
  <c r="F742" s="1"/>
  <c r="F741" s="1"/>
  <c r="F715"/>
  <c r="F939"/>
  <c r="G1055"/>
  <c r="G1054" s="1"/>
  <c r="F826"/>
  <c r="F895"/>
  <c r="G945"/>
  <c r="G944" s="1"/>
  <c r="J945"/>
  <c r="J944" s="1"/>
  <c r="F1067"/>
  <c r="H1055"/>
  <c r="H1054" s="1"/>
  <c r="F1056"/>
  <c r="F1055" s="1"/>
  <c r="F1054" s="1"/>
  <c r="F866"/>
  <c r="F878"/>
  <c r="F869"/>
  <c r="F976"/>
  <c r="H830"/>
  <c r="F946"/>
  <c r="H980"/>
  <c r="H979" s="1"/>
  <c r="F903"/>
  <c r="H945"/>
  <c r="H944" s="1"/>
  <c r="I980"/>
  <c r="I979" s="1"/>
  <c r="F992"/>
  <c r="F981"/>
  <c r="I945"/>
  <c r="I944" s="1"/>
  <c r="F957"/>
  <c r="F945" s="1"/>
  <c r="F944" s="1"/>
  <c r="F914"/>
  <c r="F842"/>
  <c r="J899"/>
  <c r="J898" s="1"/>
  <c r="J813" s="1"/>
  <c r="H829"/>
  <c r="F861"/>
  <c r="G899"/>
  <c r="G898" s="1"/>
  <c r="G813" s="1"/>
  <c r="I899"/>
  <c r="I898" s="1"/>
  <c r="I813" s="1"/>
  <c r="H899"/>
  <c r="H898" s="1"/>
  <c r="F900"/>
  <c r="F831"/>
  <c r="F830" s="1"/>
  <c r="F829" s="1"/>
  <c r="F816"/>
  <c r="F815" s="1"/>
  <c r="F485"/>
  <c r="F484"/>
  <c r="F550"/>
  <c r="F545"/>
  <c r="G534"/>
  <c r="F541"/>
  <c r="F540"/>
  <c r="F539"/>
  <c r="F538"/>
  <c r="F537"/>
  <c r="F536"/>
  <c r="F489"/>
  <c r="F488"/>
  <c r="J487"/>
  <c r="I487"/>
  <c r="H487"/>
  <c r="G487"/>
  <c r="F486"/>
  <c r="F483"/>
  <c r="J482"/>
  <c r="I482"/>
  <c r="H482"/>
  <c r="G482"/>
  <c r="F481"/>
  <c r="F480"/>
  <c r="J479"/>
  <c r="I479"/>
  <c r="H479"/>
  <c r="G479"/>
  <c r="J478"/>
  <c r="I478"/>
  <c r="H478"/>
  <c r="H477" s="1"/>
  <c r="G478"/>
  <c r="J477"/>
  <c r="I477"/>
  <c r="G477"/>
  <c r="F238"/>
  <c r="F237"/>
  <c r="J236"/>
  <c r="I236"/>
  <c r="H236"/>
  <c r="G236"/>
  <c r="F236"/>
  <c r="F235"/>
  <c r="F234"/>
  <c r="J233"/>
  <c r="I233"/>
  <c r="H233"/>
  <c r="G233"/>
  <c r="F232"/>
  <c r="F231"/>
  <c r="J230"/>
  <c r="I230"/>
  <c r="H230"/>
  <c r="G230"/>
  <c r="F230"/>
  <c r="J229"/>
  <c r="I229"/>
  <c r="H229"/>
  <c r="G229"/>
  <c r="J228"/>
  <c r="I228"/>
  <c r="H228"/>
  <c r="G228"/>
  <c r="F23"/>
  <c r="F17"/>
  <c r="F16" s="1"/>
  <c r="J16"/>
  <c r="I16"/>
  <c r="H16"/>
  <c r="G16"/>
  <c r="F15"/>
  <c r="F14"/>
  <c r="F13"/>
  <c r="F11" s="1"/>
  <c r="F10" s="1"/>
  <c r="J10"/>
  <c r="I10"/>
  <c r="H10"/>
  <c r="G10"/>
  <c r="F1102"/>
  <c r="F1101"/>
  <c r="J1100"/>
  <c r="I1100"/>
  <c r="H1100"/>
  <c r="G1100"/>
  <c r="F1100"/>
  <c r="F1099"/>
  <c r="F1090"/>
  <c r="J1089"/>
  <c r="I1089"/>
  <c r="H1089"/>
  <c r="G1089"/>
  <c r="F1088"/>
  <c r="F1084"/>
  <c r="J1083"/>
  <c r="I1083"/>
  <c r="H1083"/>
  <c r="G1083"/>
  <c r="J1082"/>
  <c r="J1081" s="1"/>
  <c r="J1052" s="1"/>
  <c r="I1082"/>
  <c r="G1082"/>
  <c r="G1081" s="1"/>
  <c r="I1081"/>
  <c r="I1052" s="1"/>
  <c r="F1051"/>
  <c r="F1050" s="1"/>
  <c r="J1050"/>
  <c r="I1050"/>
  <c r="H1050"/>
  <c r="G1050"/>
  <c r="F1034"/>
  <c r="J1033"/>
  <c r="I1033"/>
  <c r="H1033"/>
  <c r="G1033"/>
  <c r="F1033"/>
  <c r="F1025"/>
  <c r="F1024" s="1"/>
  <c r="J1024"/>
  <c r="J1021" s="1"/>
  <c r="J1020" s="1"/>
  <c r="J942" s="1"/>
  <c r="I1024"/>
  <c r="I1021" s="1"/>
  <c r="I1020" s="1"/>
  <c r="H1024"/>
  <c r="G1024"/>
  <c r="G1021" s="1"/>
  <c r="G1020" s="1"/>
  <c r="G942" s="1"/>
  <c r="F812"/>
  <c r="F810"/>
  <c r="J809"/>
  <c r="I809"/>
  <c r="H809"/>
  <c r="G809"/>
  <c r="F808"/>
  <c r="F807"/>
  <c r="J806"/>
  <c r="I806"/>
  <c r="H806"/>
  <c r="G806"/>
  <c r="F805"/>
  <c r="F804"/>
  <c r="J803"/>
  <c r="I803"/>
  <c r="H803"/>
  <c r="G803"/>
  <c r="I802"/>
  <c r="I801" s="1"/>
  <c r="I693" s="1"/>
  <c r="F692"/>
  <c r="F691"/>
  <c r="J690"/>
  <c r="I690"/>
  <c r="H690"/>
  <c r="G690"/>
  <c r="F689"/>
  <c r="F688"/>
  <c r="J687"/>
  <c r="I687"/>
  <c r="H687"/>
  <c r="G687"/>
  <c r="F686"/>
  <c r="F685"/>
  <c r="J684"/>
  <c r="I684"/>
  <c r="H684"/>
  <c r="H683" s="1"/>
  <c r="H682" s="1"/>
  <c r="G684"/>
  <c r="F554"/>
  <c r="F553"/>
  <c r="J552"/>
  <c r="I552"/>
  <c r="H552"/>
  <c r="G552"/>
  <c r="F551"/>
  <c r="F544"/>
  <c r="J543"/>
  <c r="I543"/>
  <c r="H543"/>
  <c r="G543"/>
  <c r="G533" s="1"/>
  <c r="F542"/>
  <c r="F535"/>
  <c r="J534"/>
  <c r="I534"/>
  <c r="H534"/>
  <c r="F865" l="1"/>
  <c r="F543"/>
  <c r="F707"/>
  <c r="F233"/>
  <c r="F229" s="1"/>
  <c r="F228" s="1"/>
  <c r="F789"/>
  <c r="G683"/>
  <c r="G682" s="1"/>
  <c r="I683"/>
  <c r="I682" s="1"/>
  <c r="J683"/>
  <c r="J682" s="1"/>
  <c r="F690"/>
  <c r="G802"/>
  <c r="G801" s="1"/>
  <c r="G693" s="1"/>
  <c r="J802"/>
  <c r="J801" s="1"/>
  <c r="J693" s="1"/>
  <c r="F687"/>
  <c r="H802"/>
  <c r="H801" s="1"/>
  <c r="H693" s="1"/>
  <c r="F684"/>
  <c r="G1052"/>
  <c r="F809"/>
  <c r="F1089"/>
  <c r="F1082" s="1"/>
  <c r="F1081" s="1"/>
  <c r="F1052" s="1"/>
  <c r="F1083"/>
  <c r="H1082"/>
  <c r="H1081" s="1"/>
  <c r="H1052" s="1"/>
  <c r="F864"/>
  <c r="H1021"/>
  <c r="H1020" s="1"/>
  <c r="H942" s="1"/>
  <c r="F1021"/>
  <c r="F1020" s="1"/>
  <c r="H813"/>
  <c r="F980"/>
  <c r="F979" s="1"/>
  <c r="G532"/>
  <c r="G1103" s="1"/>
  <c r="F806"/>
  <c r="I942"/>
  <c r="F803"/>
  <c r="F802" s="1"/>
  <c r="F899"/>
  <c r="F898" s="1"/>
  <c r="F813" s="1"/>
  <c r="F552"/>
  <c r="F479"/>
  <c r="J533"/>
  <c r="J532" s="1"/>
  <c r="J1103" s="1"/>
  <c r="F534"/>
  <c r="H533"/>
  <c r="H532" s="1"/>
  <c r="F487"/>
  <c r="F482"/>
  <c r="I533"/>
  <c r="I532" s="1"/>
  <c r="I1103" s="1"/>
  <c r="H1103" l="1"/>
  <c r="F478"/>
  <c r="F533"/>
  <c r="F532" s="1"/>
  <c r="F683"/>
  <c r="F682" s="1"/>
  <c r="F477"/>
  <c r="F1103" s="1"/>
  <c r="F801"/>
  <c r="F693" s="1"/>
  <c r="F942"/>
</calcChain>
</file>

<file path=xl/sharedStrings.xml><?xml version="1.0" encoding="utf-8"?>
<sst xmlns="http://schemas.openxmlformats.org/spreadsheetml/2006/main" count="5757" uniqueCount="1838">
  <si>
    <t>w złotych</t>
  </si>
  <si>
    <t>Lp.</t>
  </si>
  <si>
    <t>Dział</t>
  </si>
  <si>
    <t>Rozdział</t>
  </si>
  <si>
    <t>Kwota ogółem w 2013r.</t>
  </si>
  <si>
    <t>w tym:</t>
  </si>
  <si>
    <t>budżet województwa</t>
  </si>
  <si>
    <t>środki UE</t>
  </si>
  <si>
    <t>budżet państwa</t>
  </si>
  <si>
    <t>inne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</si>
  <si>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</si>
  <si>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</si>
  <si>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</si>
  <si>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</si>
  <si>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</si>
  <si>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</si>
  <si>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</si>
  <si>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</si>
  <si>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</si>
  <si>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</si>
  <si>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URZĄD MARSZAŁKOWSKI WOJEWÓDZTWA PODKARPACKIEGO</t>
  </si>
  <si>
    <t>85415</t>
  </si>
  <si>
    <t>PODZIAŁ DOTACJI CELOWYCH NA REALIZACJĘ 
PROGRAMU OPERACYJNEGO KAPITAŁ LUDZKI</t>
  </si>
  <si>
    <t>1. Dotacje dla jednostek sektora finansów publicznych</t>
  </si>
  <si>
    <t>Przeznaczenie dotacji</t>
  </si>
  <si>
    <t>bieżące</t>
  </si>
  <si>
    <t>dotacje dla partnerów projektu własnego Urzędu Marszałkowskiego Województwa Podkarpackiego w Rzeszowie pn. "Wzmocnienie instytucjonalnego systemu wdrażania Regionalnej Strategii Innowacji w latach 2007-2013 w województwie podkarpackim"</t>
  </si>
  <si>
    <t>OGÓŁEM</t>
  </si>
  <si>
    <t>2. Dotacje dla jednostek spoza sektora finansów publicznych</t>
  </si>
  <si>
    <t>dotacje na funkcjonowanie Regionalnych Ośrodków Europejskiego Funduszu Społecznego w ramach PT PO KL</t>
  </si>
  <si>
    <t>WYKAZ DOTACJI CELOWYCH NA REALIZACJĘ 
PROGRAMU OPERACYJNEGO ROZWÓJ POLSKI WSCHODNIEJ</t>
  </si>
  <si>
    <t>Dotacje dla jednostek spoza sektora finansów publicznych</t>
  </si>
  <si>
    <t>OGÓŁEM
z tego:</t>
  </si>
  <si>
    <t>1</t>
  </si>
  <si>
    <t>I</t>
  </si>
  <si>
    <t>II</t>
  </si>
  <si>
    <t>III</t>
  </si>
  <si>
    <t>IV</t>
  </si>
  <si>
    <t>V</t>
  </si>
  <si>
    <t>VI</t>
  </si>
  <si>
    <t>PODKARPACKI ZARZĄD DRÓG WOJEWÓDZKICH</t>
  </si>
  <si>
    <t>PODKARPACKI ZARZĄD MELIORACJI I URZĄDZEŃ WODNYCH</t>
  </si>
  <si>
    <t>WOJEWÓDZKI URZĄD PRACY</t>
  </si>
  <si>
    <t>REGIONALNY OŚRODEK POLITYKI SPOŁECZNEJ</t>
  </si>
  <si>
    <t>PODKARPACKIE CENTRUM EDUKACJI NAUCZYCIELI</t>
  </si>
  <si>
    <t>75075</t>
  </si>
  <si>
    <t>4018</t>
  </si>
  <si>
    <t>4019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</si>
  <si>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</si>
  <si>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</si>
  <si>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</si>
  <si>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</si>
  <si>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</si>
  <si>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</si>
  <si>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</si>
  <si>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</si>
  <si>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</si>
  <si>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</si>
  <si>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6058</t>
  </si>
  <si>
    <t>6068</t>
  </si>
  <si>
    <t>dotacje dla partnerów projektu własnego Wojewódzkiego Urzędu Pracy w Rzeszowie pn. "Podkarpacie stawia na zawodowców"</t>
  </si>
  <si>
    <t>wynagrodzenia wraz z pochodnymi</t>
  </si>
  <si>
    <t>pozostałe wydatki bieżące</t>
  </si>
  <si>
    <t>wydatki majątkowe</t>
  </si>
  <si>
    <t>15011</t>
  </si>
  <si>
    <t>2009</t>
  </si>
  <si>
    <t>40001</t>
  </si>
  <si>
    <t>80306</t>
  </si>
  <si>
    <t>6209</t>
  </si>
  <si>
    <t>72095</t>
  </si>
  <si>
    <t>92120</t>
  </si>
  <si>
    <t>92195</t>
  </si>
  <si>
    <t>92695</t>
  </si>
  <si>
    <t>40095</t>
  </si>
  <si>
    <t>wydatki bieżące</t>
  </si>
  <si>
    <t>wydatki bieżące,
w tym:</t>
  </si>
  <si>
    <r>
      <t xml:space="preserve">Dotacje dla beneficjentów realizujących projekty w ramach priorytetów VI-IX
</t>
    </r>
    <r>
      <rPr>
        <sz val="9"/>
        <rFont val="Arial"/>
        <family val="2"/>
        <charset val="238"/>
      </rPr>
      <t>Program Operacyjny Kapitał Ludzki</t>
    </r>
  </si>
  <si>
    <t>15013</t>
  </si>
  <si>
    <t>80146</t>
  </si>
  <si>
    <t>80195</t>
  </si>
  <si>
    <t>85218</t>
  </si>
  <si>
    <t>85219</t>
  </si>
  <si>
    <t>85295</t>
  </si>
  <si>
    <t>85395</t>
  </si>
  <si>
    <t>85495</t>
  </si>
  <si>
    <r>
      <t xml:space="preserve">Podkarpackie Obserwatorium Rynku Pracy
</t>
    </r>
    <r>
      <rPr>
        <sz val="9"/>
        <rFont val="Arial"/>
        <family val="2"/>
        <charset val="238"/>
      </rPr>
      <t>Program Operacyjny Kapitał Ludzki</t>
    </r>
  </si>
  <si>
    <t>2</t>
  </si>
  <si>
    <t>15095</t>
  </si>
  <si>
    <t>4017</t>
  </si>
  <si>
    <t>4047</t>
  </si>
  <si>
    <t>4049</t>
  </si>
  <si>
    <t>4117</t>
  </si>
  <si>
    <t>4127</t>
  </si>
  <si>
    <t>4177</t>
  </si>
  <si>
    <t>4217</t>
  </si>
  <si>
    <t>4267</t>
  </si>
  <si>
    <t>4269</t>
  </si>
  <si>
    <t>4277</t>
  </si>
  <si>
    <t>4279</t>
  </si>
  <si>
    <t>4307</t>
  </si>
  <si>
    <t>4377</t>
  </si>
  <si>
    <t>4379</t>
  </si>
  <si>
    <t>4387</t>
  </si>
  <si>
    <t>4389</t>
  </si>
  <si>
    <t>4407</t>
  </si>
  <si>
    <t>4409</t>
  </si>
  <si>
    <t>4417</t>
  </si>
  <si>
    <t>4419</t>
  </si>
  <si>
    <t>4427</t>
  </si>
  <si>
    <t>4429</t>
  </si>
  <si>
    <t>6067</t>
  </si>
  <si>
    <t>3</t>
  </si>
  <si>
    <r>
      <t xml:space="preserve">Podkarpacie stawia na zawodowców
</t>
    </r>
    <r>
      <rPr>
        <sz val="9"/>
        <rFont val="Arial"/>
        <family val="2"/>
        <charset val="238"/>
      </rPr>
      <t>Program Operacyjny Kapitał Ludzki</t>
    </r>
  </si>
  <si>
    <t>dotacje dla partnerów</t>
  </si>
  <si>
    <t>6207</t>
  </si>
  <si>
    <t>2007</t>
  </si>
  <si>
    <t>4357</t>
  </si>
  <si>
    <t>4359</t>
  </si>
  <si>
    <t>4367</t>
  </si>
  <si>
    <t>4369</t>
  </si>
  <si>
    <t>4447</t>
  </si>
  <si>
    <t>4449</t>
  </si>
  <si>
    <t>85332</t>
  </si>
  <si>
    <r>
      <t xml:space="preserve">Pomoc techniczna
</t>
    </r>
    <r>
      <rPr>
        <sz val="9"/>
        <rFont val="Arial"/>
        <family val="2"/>
        <charset val="238"/>
      </rPr>
      <t>Program Operacyjny Kapitał Ludzki</t>
    </r>
  </si>
  <si>
    <t>2008</t>
  </si>
  <si>
    <t>4048</t>
  </si>
  <si>
    <t>4408</t>
  </si>
  <si>
    <t>4418</t>
  </si>
  <si>
    <t>4428</t>
  </si>
  <si>
    <t>4708</t>
  </si>
  <si>
    <t>4709</t>
  </si>
  <si>
    <t>4268</t>
  </si>
  <si>
    <t>4278</t>
  </si>
  <si>
    <t>4358</t>
  </si>
  <si>
    <t>4368</t>
  </si>
  <si>
    <t>4378</t>
  </si>
  <si>
    <t>4398</t>
  </si>
  <si>
    <t>4399</t>
  </si>
  <si>
    <t>4</t>
  </si>
  <si>
    <t>75071</t>
  </si>
  <si>
    <r>
      <t xml:space="preserve">Wsparcie Regionalnych Ośrodków Pomocy Społecznej w zakresie utworzenia Obserwatorium Integracji Społecznej
</t>
    </r>
    <r>
      <rPr>
        <sz val="9"/>
        <rFont val="Arial"/>
        <family val="2"/>
        <charset val="238"/>
      </rPr>
      <t>Program Operacyjny Kapitał Ludzki</t>
    </r>
  </si>
  <si>
    <r>
      <t xml:space="preserve">Szkolenia i specjalistyczne doradztwo dla kadr instytucji pomocy społecznej działających na terenie województwa podkarpackiego powiązane z realizacją oraz specyfiką realizowanych zadań
</t>
    </r>
    <r>
      <rPr>
        <sz val="9"/>
        <rFont val="Arial"/>
        <family val="2"/>
        <charset val="238"/>
      </rPr>
      <t>Program Operacyjny Kapitał Ludzki</t>
    </r>
  </si>
  <si>
    <r>
      <t xml:space="preserve">Poprawa infrastruktury domów pomocy społecznej i/lub placówek opiekuńczo-wychowawczych oraz podnoszenie kwalifikacji personelu w tym również pielęgniarek i pielęgniarzy ww instytucji
</t>
    </r>
    <r>
      <rPr>
        <sz val="9"/>
        <rFont val="Arial"/>
        <family val="2"/>
        <charset val="238"/>
      </rPr>
      <t>Szwajcarsko - Polski Program Współpracy</t>
    </r>
  </si>
  <si>
    <t>4397</t>
  </si>
  <si>
    <t>3027</t>
  </si>
  <si>
    <t>3029</t>
  </si>
  <si>
    <t>4287</t>
  </si>
  <si>
    <t>4289</t>
  </si>
  <si>
    <t>4437</t>
  </si>
  <si>
    <t>4439</t>
  </si>
  <si>
    <t>4016</t>
  </si>
  <si>
    <t>4046</t>
  </si>
  <si>
    <t>4116</t>
  </si>
  <si>
    <t>4126</t>
  </si>
  <si>
    <t>4216</t>
  </si>
  <si>
    <t>4266</t>
  </si>
  <si>
    <t>4306</t>
  </si>
  <si>
    <t>4356</t>
  </si>
  <si>
    <t>4376</t>
  </si>
  <si>
    <t>4386</t>
  </si>
  <si>
    <t>4406</t>
  </si>
  <si>
    <t>4416</t>
  </si>
  <si>
    <t>Kwota</t>
  </si>
  <si>
    <t>WYKAZ DOTACJI CELOWYCH NA REALIZACJĘ 
SZWAJCARSKO - POLSKIEGO PROGRAMU WSPÓŁPRACY</t>
  </si>
  <si>
    <t>Dotacje dla jednostek sektora finansów publicznych</t>
  </si>
  <si>
    <t>dotacje dla partnerów projektu własnego Regionalnego Ośrodka Polityki Społecznej w Rzeszowie pn. "Poprawa infrastruktury domów pomocy społecznej i/lub placówek opiekuńczo-wychowawczych oraz podnoszenie kwalifikacji personelu w tym również pielęgniarek i pielęgniarzy ww instytucji"</t>
  </si>
  <si>
    <r>
      <t xml:space="preserve">Podkarpackie szkolenie informatyczno - metodyczne
</t>
    </r>
    <r>
      <rPr>
        <sz val="9"/>
        <rFont val="Arial"/>
        <family val="2"/>
        <charset val="238"/>
      </rPr>
      <t>Program Operacyjny Kapitał Ludzki</t>
    </r>
  </si>
  <si>
    <r>
      <t xml:space="preserve">Edukacja skuteczna, przyjazna, nowoczesna - rozwój kompetencji kadry zarządzającej i pedagogicznej szkół i placówek oświatowych w województwie podkarpackim
</t>
    </r>
    <r>
      <rPr>
        <sz val="9"/>
        <rFont val="Arial"/>
        <family val="2"/>
        <charset val="238"/>
      </rPr>
      <t>Program Operacyjny Kapitał Ludzki</t>
    </r>
  </si>
  <si>
    <t>4227</t>
  </si>
  <si>
    <t>4229</t>
  </si>
  <si>
    <t>010</t>
  </si>
  <si>
    <t>01008</t>
  </si>
  <si>
    <t>5</t>
  </si>
  <si>
    <t>6</t>
  </si>
  <si>
    <t>7</t>
  </si>
  <si>
    <t>8</t>
  </si>
  <si>
    <t>9</t>
  </si>
  <si>
    <t>10</t>
  </si>
  <si>
    <r>
      <t xml:space="preserve">Zaprojektowanie i budowa lewostronnego obwałowania rzeki Wisłoki w km 53+800 - 55+600 w miejscowościach: Zawierzbie, Żyraków, na terenie gminy Żyraków, województwo podkarpackie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</si>
  <si>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Zaprojektowanie i budowa suchego zbiornika przeciwpowodziowego (polderu przepływowego) pn. „Kańczuga” na rzece Mleczka Kańczudzka na terenie gminy Jawornik Polski oraz miasta i gminy Kańczuga
</t>
    </r>
    <r>
      <rPr>
        <sz val="9"/>
        <rFont val="Arial"/>
        <family val="2"/>
        <charset val="238"/>
      </rPr>
      <t>Regionalny Program Operacyjny Województwa Podkarpackiego</t>
    </r>
  </si>
  <si>
    <t>01078</t>
  </si>
  <si>
    <t>6050</t>
  </si>
  <si>
    <t>6057</t>
  </si>
  <si>
    <r>
      <t xml:space="preserve">Wisłoka I - modernizacja przeciwfiltracyjne zabezpieczenie prawego obwałowania rzeki Wisłoki w km 8+800-16+074 wraz z budową dróg przywałowych w miejscowości Chrząstów - Złotniki gm. Mielec i w m. Brzyście gm. Gawłuszowice woj. podkarpackie
</t>
    </r>
    <r>
      <rPr>
        <sz val="9"/>
        <rFont val="Arial"/>
        <family val="2"/>
        <charset val="238"/>
      </rPr>
      <t>Program Operacyjny Infrastruktura i Środowisko</t>
    </r>
  </si>
  <si>
    <r>
      <t xml:space="preserve">Wisłoka II - budowa prawostronnego obwałowania rzeki Wisłoki w km 16+074-19+900 wraz z budową ciągów komunikacyjnych na koronie wału, technicznie powiązanych z budową wałów na terenie miasta Mielca, woj. podkarpackie
</t>
    </r>
    <r>
      <rPr>
        <sz val="9"/>
        <rFont val="Arial"/>
        <family val="2"/>
        <charset val="238"/>
      </rPr>
      <t>Program Operacyjny Infrastruktura i Środowisko</t>
    </r>
  </si>
  <si>
    <r>
      <t xml:space="preserve">Nowy Breń II - rozbudowa i przeciwfiltracyjne zabezpieczenie prawego wału rzeki Nowy Breń w km 2+487-4+319, na długości 1,832 km w miejscowościach: Słupiec, Ziempniów i Otałęż
</t>
    </r>
    <r>
      <rPr>
        <sz val="9"/>
        <rFont val="Arial"/>
        <family val="2"/>
        <charset val="238"/>
      </rPr>
      <t>Program Rozwoju Obszarów Wiejskich</t>
    </r>
  </si>
  <si>
    <r>
      <t xml:space="preserve">San I Etap I - rozbudowa i przeciwfiltracyjne zabezpieczenie prawego wału rzeki San w km 2+215 - 9+417, na długości 7,202 km, na terenie gminy Radomyśl nad Sanem, woj. podkarpackie
</t>
    </r>
    <r>
      <rPr>
        <sz val="9"/>
        <rFont val="Arial"/>
        <family val="2"/>
        <charset val="238"/>
      </rPr>
      <t>Program Rozwoju Obszarów Wiejskich</t>
    </r>
  </si>
  <si>
    <r>
      <t xml:space="preserve">Odbudowa potoku Lubcza w km 2+640-6+675 na długości 4,035 km oraz udrożnienie koryta potoku Lubcza w rejonie 4 stopni betonowych w km 0+400; 1+280; 7+050; 7+700 w mieście Rzeszów – Zwięczyca II, oraz w miejscowościach: Racławówka, Niechobrz, Boguchwała, gm. Boguchwała, woj. podkarpackie
</t>
    </r>
    <r>
      <rPr>
        <sz val="9"/>
        <rFont val="Arial"/>
        <family val="2"/>
        <charset val="238"/>
      </rPr>
      <t>Program Rozwoju Obszarów Wiejskich</t>
    </r>
  </si>
  <si>
    <r>
      <t xml:space="preserve">Budowa zbiornika retencyjnego w miejscowości Borowa Góra, woj. podkarpackie
</t>
    </r>
    <r>
      <rPr>
        <sz val="9"/>
        <rFont val="Arial"/>
        <family val="2"/>
        <charset val="238"/>
      </rPr>
      <t>Program Rozwoju Obszarów Wiejskich</t>
    </r>
  </si>
  <si>
    <r>
      <t xml:space="preserve">Wisłoka – Boża Wola – rozbudowa lewego wału Wisłoki w km 4+115 -6+737 oraz w km 0+000-0+230 wraz z budową obustronnych wałów cofkowych na potoku Kiełkowskim o długości 150m
</t>
    </r>
    <r>
      <rPr>
        <sz val="9"/>
        <rFont val="Arial"/>
        <family val="2"/>
        <charset val="238"/>
      </rPr>
      <t>Program Rozwoju Obszarów Wiejskich</t>
    </r>
  </si>
  <si>
    <t>60013</t>
  </si>
  <si>
    <t>11</t>
  </si>
  <si>
    <t>12</t>
  </si>
  <si>
    <t>63095</t>
  </si>
  <si>
    <r>
      <t xml:space="preserve">Trasy rowerowe w Polsce Wschodniej
</t>
    </r>
    <r>
      <rPr>
        <sz val="9"/>
        <rFont val="Arial"/>
        <family val="2"/>
        <charset val="238"/>
      </rPr>
      <t>Program Operacyjny Rozwój Polski Wschodniej</t>
    </r>
  </si>
  <si>
    <r>
      <t xml:space="preserve">Przygotowanie i realizacja  budowy łącznika drogi woj.. Nr 835 Lublin - Gr.Woj. - Przeworsk - Kańczuga - Dynów - Grabownica Starzeńska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</si>
  <si>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Likwidacja barier rozwojowych - most na Wiśle z rozbudowa drogi wojewódzkiej Nr 764 oraz połączeniem z drogą wojewódzką Nr 875
</t>
    </r>
    <r>
      <rPr>
        <sz val="9"/>
        <rFont val="Arial"/>
        <family val="2"/>
        <charset val="238"/>
      </rPr>
      <t>Program Operacyjny Rozwój Polski Wschodniej</t>
    </r>
  </si>
  <si>
    <r>
      <t xml:space="preserve">Odbudowa mostu na ulicy 3 Maja w Ropczycach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</si>
  <si>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Rozbudowa dr. woj. Nr 869 łączącej węzeł A-4 Rzeszów Zachodni z węzłem S-19 Jasionka połączonej w sposób bezkolizyjny z istniejącymi drogami krajowymi Nr9 Radom - Barwinek i Nr 19 Kuźnica - Rzeszów i linią kolejową L-71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</si>
  <si>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Rozbudowa dr. woj. Nr 892 Zagórz - Komańcza i dr woj. Nr 897 Tylawa - Komańcza - Radoszyce - Cisna - Ustrzyki Górne - Wołosate Gr. Państwa odc. Komańcza - Radoszyce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</si>
  <si>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Rozbudowa dr. woj. Nr 880 Jarosław - Pruchnik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</si>
  <si>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Rozbudowa dr. woj. Nr 858 Zarzecze - Biłgoraj - Zwierzyniec - Szczebrzeszyn odc. Zarzecze - Granica Województwa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</si>
  <si>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Rozbudowa dr. woj. Nr 855 Olbięcin - Zaklików - Stalowa Wola - odc Granica Województwa - Stalowa Wola
</t>
    </r>
    <r>
      <rPr>
        <sz val="9"/>
        <rFont val="Arial"/>
        <family val="2"/>
        <charset val="238"/>
      </rPr>
      <t>Regionalny Program Operacyjny Województwa Podkarpackiego</t>
    </r>
  </si>
  <si>
    <t>6059</t>
  </si>
  <si>
    <t>60001</t>
  </si>
  <si>
    <t>75018</t>
  </si>
  <si>
    <t>3048</t>
  </si>
  <si>
    <t>4388</t>
  </si>
  <si>
    <t>13</t>
  </si>
  <si>
    <t>14</t>
  </si>
  <si>
    <t>15</t>
  </si>
  <si>
    <t>16</t>
  </si>
  <si>
    <t>17</t>
  </si>
  <si>
    <t>18</t>
  </si>
  <si>
    <t>73095</t>
  </si>
  <si>
    <t>4707</t>
  </si>
  <si>
    <t>80309</t>
  </si>
  <si>
    <t>3257</t>
  </si>
  <si>
    <t>3259</t>
  </si>
  <si>
    <t>3247</t>
  </si>
  <si>
    <t>3249</t>
  </si>
  <si>
    <r>
      <t xml:space="preserve">Rozbudowa dr. woj. Nr 985 Nagnajów - Baranów Sandomierski - Mielec - Dębica na odc. Mielec - Dębica etap II
</t>
    </r>
    <r>
      <rPr>
        <sz val="9"/>
        <rFont val="Arial"/>
        <family val="2"/>
        <charset val="238"/>
      </rPr>
      <t>Regionalny Program Operacyjny Województwa Podkarpackiego</t>
    </r>
  </si>
  <si>
    <r>
      <t xml:space="preserve">Budowa drogi obwodowej Mielca w ciągu drogi wojewódzkiej nr 985 Nagnajów - Dębica przebiegającej od miejscowości Tuszów Narodowy w km 20+636 do ulicy Dębickiej w km 38+522 wraz z niezbędną infrastrukturą techniczną, budowlami i urządzeniami budowlanymi 
</t>
    </r>
    <r>
      <rPr>
        <sz val="9"/>
        <rFont val="Arial"/>
        <family val="2"/>
        <charset val="238"/>
      </rPr>
      <t>Program Operacyjny Rozwój Polski Wschodniej</t>
    </r>
  </si>
  <si>
    <r>
      <t xml:space="preserve">Rozbudowa dr. woj. Nr 877  Naklik - Leżajsk - Łańcut - Dylągówka - Szklary odc. Granica Województwa - Leżajsk
</t>
    </r>
    <r>
      <rPr>
        <sz val="9"/>
        <rFont val="Arial"/>
        <family val="2"/>
        <charset val="238"/>
      </rPr>
      <t>Regionalny Program Operacyjny Województwa Podkarpackiego</t>
    </r>
  </si>
  <si>
    <t>75095</t>
  </si>
  <si>
    <t>6060</t>
  </si>
  <si>
    <t>01041</t>
  </si>
  <si>
    <t>4210</t>
  </si>
  <si>
    <t>4300</t>
  </si>
  <si>
    <t>4350</t>
  </si>
  <si>
    <t>4360</t>
  </si>
  <si>
    <t>4410</t>
  </si>
  <si>
    <t>4420</t>
  </si>
  <si>
    <t>4438</t>
  </si>
  <si>
    <t>4700</t>
  </si>
  <si>
    <t>050</t>
  </si>
  <si>
    <t>05011</t>
  </si>
  <si>
    <t>500</t>
  </si>
  <si>
    <t>50005</t>
  </si>
  <si>
    <t>750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</si>
  <si>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</si>
  <si>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</si>
  <si>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</si>
  <si>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</si>
  <si>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</si>
  <si>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</si>
  <si>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</si>
  <si>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</si>
  <si>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</si>
  <si>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</si>
  <si>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</si>
  <si>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</si>
  <si>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</si>
  <si>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</si>
  <si>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</si>
  <si>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</si>
  <si>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RAZEM</t>
  </si>
  <si>
    <r>
      <t xml:space="preserve">Ochrona przed powodzią aglomeracji Rzeszów, w tym: Strug – etap I – odcinkowa przebudowa - kształtowanie przekroju podłużnego i poprzecznego koryta rzeki Strug na długości 8,62 km na terenie miejscowości: Rzeszów, gm. Rzeszów, Tyczyn, gm. Tyczyn,  woj. podkarpackie
</t>
    </r>
    <r>
      <rPr>
        <sz val="9"/>
        <rFont val="Arial"/>
        <family val="2"/>
        <charset val="238"/>
      </rPr>
      <t>Program Operacyjny Infrastruktura i Środowisko</t>
    </r>
  </si>
  <si>
    <t>Jednostka realizująca / Nazwa zadania / Program</t>
  </si>
  <si>
    <r>
      <t xml:space="preserve">Dotacje dla beneficjentów realizujących projekty w ramach osi I-VII
</t>
    </r>
    <r>
      <rPr>
        <sz val="9"/>
        <rFont val="Arial"/>
        <family val="2"/>
        <charset val="238"/>
      </rPr>
      <t>Regionalny Program Operacyjny Województwa Podkarpackiego
(Departament Rozwoju Regionalnego)</t>
    </r>
  </si>
  <si>
    <r>
      <t xml:space="preserve">Wsparcie procesu wdrażania RPO WP poprzez działania o charakterze informacyjno-promocyjnym w 2013 roku
</t>
    </r>
    <r>
      <rPr>
        <sz val="9"/>
        <rFont val="Arial"/>
        <family val="2"/>
        <charset val="238"/>
      </rPr>
      <t>Pomoc Techniczna - Regionalny Program Operacyjny Województwa Podkarpackiego
(Departament Rozwoju Regionalnego)</t>
    </r>
  </si>
  <si>
    <r>
      <t xml:space="preserve">Obsługa procesu ponownej oceny wniosków w związku ze złożonymi protestami dla projektów w ramach osi priorytetowych I-VII RPO WP 2007-2013 w 2013 roku
</t>
    </r>
    <r>
      <rPr>
        <sz val="9"/>
        <rFont val="Arial"/>
        <family val="2"/>
        <charset val="238"/>
      </rPr>
      <t>Pomoc Techniczna - Regionalny Program Operacyjny Województwa Podkarpackiego
(Departament Rozwoju Regionalnego)</t>
    </r>
  </si>
  <si>
    <r>
      <t xml:space="preserve">Wsparcie monitorowania, ewaluacji oraz systemu informowania o nieprawidłowościach RPO WP w roku 2013
</t>
    </r>
    <r>
      <rPr>
        <sz val="9"/>
        <rFont val="Arial"/>
        <family val="2"/>
        <charset val="238"/>
      </rPr>
      <t>Pomoc Techniczna - Regionalny Program Operacyjny Województwa Podkarpackiego
(Departament Rozwoju Regionalnego)</t>
    </r>
  </si>
  <si>
    <r>
      <t xml:space="preserve">Upowszechnianie informacji na temat osi I-VII RPO WP w 2013 roku
</t>
    </r>
    <r>
      <rPr>
        <sz val="9"/>
        <rFont val="Arial"/>
        <family val="2"/>
        <charset val="238"/>
      </rPr>
      <t>Pomoc Techniczna - Regionalny Program Operacyjny Województwa Podkarpackiego
(Departament Rozwoju Regionalnego)</t>
    </r>
  </si>
  <si>
    <r>
      <t xml:space="preserve">Wsparcie procesu przygotowania RPO na lata 2014-2020 dla Województwa Podkarpackiego
</t>
    </r>
    <r>
      <rPr>
        <sz val="9"/>
        <rFont val="Arial"/>
        <family val="2"/>
        <charset val="238"/>
      </rPr>
      <t>Pomoc Techniczna - Regionalny Program Operacyjny Województwa Podkarpackiego
(Departament Rozwoju Regionalnego)</t>
    </r>
  </si>
  <si>
    <r>
      <t xml:space="preserve">Zatrudnienie pracowników Urzędu Marszałkowskiego Województwa Podkarpackiego w Rzeszowie zaangażowanych w zarządzanie i wdrażanie RPO WP w 2013 roku
</t>
    </r>
    <r>
      <rPr>
        <sz val="9"/>
        <rFont val="Arial"/>
        <family val="2"/>
        <charset val="238"/>
      </rPr>
      <t>Pomoc Techniczna - Regionalny Program Operacyjny Województwa Podkarpackiego
(Departament Organizacyjny)</t>
    </r>
  </si>
  <si>
    <r>
      <t xml:space="preserve">Podnoszenie kwalifikacji osób zaangażowanych w zarządzanie i wdrażanie RPO WP w 2013 roku
</t>
    </r>
    <r>
      <rPr>
        <sz val="9"/>
        <rFont val="Arial"/>
        <family val="2"/>
        <charset val="238"/>
      </rPr>
      <t>Pomoc Techniczna - Regionalny Program Operacyjny Województwa Podkarpackiego
(Departament Organizacyjny)</t>
    </r>
  </si>
  <si>
    <r>
      <t xml:space="preserve">Zakup sprzętu i oprogramowania informatycznego oraz wyposażenia dla Urzędu Marszałkowskiego Województwa Podkarpackiego w Rzeszowie w ramach RPO WP w 2013 roku
</t>
    </r>
    <r>
      <rPr>
        <sz val="9"/>
        <rFont val="Arial"/>
        <family val="2"/>
        <charset val="238"/>
      </rPr>
      <t>Pomoc Techniczna - Regionalny Program Operacyjny Województwa Podkarpackiego
(Departament Organizacyjny)</t>
    </r>
  </si>
  <si>
    <r>
      <t xml:space="preserve">Wykonanie klimatyzacji pomieszczeń biurowych w budynku przy al. Łukasza Cieplińskiego w  Rzeszowie na potrzeby wsparcia procesu zarządzania i wdrażania RPO WP w 2013r.
</t>
    </r>
    <r>
      <rPr>
        <sz val="9"/>
        <rFont val="Arial"/>
        <family val="2"/>
        <charset val="238"/>
      </rPr>
      <t>Pomoc Techniczna - Regionalny Program Operacyjny Województwa Podkarpackiego
(Departament Organizacyjny)</t>
    </r>
  </si>
  <si>
    <r>
      <t xml:space="preserve">Wynajem środków transportu na potrzeby kontroli beneficjentów RPO WP w 2013 roku
</t>
    </r>
    <r>
      <rPr>
        <sz val="9"/>
        <rFont val="Arial"/>
        <family val="2"/>
        <charset val="238"/>
      </rPr>
      <t>Pomoc Techniczna - Regionalny Program Operacyjny Województwa Podkarpackiego
(Departament Organizacyjny)</t>
    </r>
  </si>
  <si>
    <r>
      <t xml:space="preserve">Wsparcie procesu zarządzania i wdrażania RPO WP w 2013 roku poprzez finansowanie kosztów utrzymania pomieszczeń biurowych
</t>
    </r>
    <r>
      <rPr>
        <sz val="9"/>
        <rFont val="Arial"/>
        <family val="2"/>
        <charset val="238"/>
      </rPr>
      <t>Pomoc Techniczna - Regionalny Program Operacyjny Województwa Podkarpackiego
(Departament Organizacyjny)</t>
    </r>
  </si>
  <si>
    <r>
      <t xml:space="preserve">Poprawa efektywności wykorzystania infrastruktury energetycznej w Urzędzie Marszałkowskim Województwa Podkarpackiego w Rzeszowie poprzez instalację systemu fotowoltaicznego
</t>
    </r>
    <r>
      <rPr>
        <sz val="9"/>
        <rFont val="Arial"/>
        <family val="2"/>
        <charset val="238"/>
      </rPr>
      <t>Regionalny Program Operacyjny Województwa Podkarpackiego
(Departament Organizacyjny)</t>
    </r>
  </si>
  <si>
    <r>
      <t xml:space="preserve">Wzmocnienie instytucjonalnego systemu wdrażania Regionalnej Strategii Innowacji w latach 2007-2013 w województwie podkarpackim
</t>
    </r>
    <r>
      <rPr>
        <sz val="9"/>
        <rFont val="Arial"/>
        <family val="2"/>
        <charset val="238"/>
      </rPr>
      <t>Program Operacyjny Kapitał Ludzki
(Departament Rozwoju Regionalnego)</t>
    </r>
  </si>
  <si>
    <r>
      <t xml:space="preserve">Budowa Centrum Wystawienniczo - Kongresowego Województwa Podkarpackiego
</t>
    </r>
    <r>
      <rPr>
        <sz val="9"/>
        <rFont val="Arial"/>
        <family val="2"/>
        <charset val="238"/>
      </rPr>
      <t>Program Operacyjny Rozwój Polski Wschodniej
(Departament Rozwoju Regionalnego)</t>
    </r>
  </si>
  <si>
    <r>
      <t xml:space="preserve">System Informacji o Funduszach Europejskich
</t>
    </r>
    <r>
      <rPr>
        <sz val="9"/>
        <rFont val="Arial"/>
        <family val="2"/>
        <charset val="238"/>
      </rPr>
      <t>Program Operacyjny Pomoc Techniczna
(Departament Rozwoju Regionalnego)</t>
    </r>
  </si>
  <si>
    <r>
      <t xml:space="preserve">Tourage
</t>
    </r>
    <r>
      <rPr>
        <sz val="9"/>
        <rFont val="Arial"/>
        <family val="2"/>
        <charset val="238"/>
      </rPr>
      <t>INTERREG IVC
(Kancelaria Zarządu)</t>
    </r>
  </si>
  <si>
    <r>
      <t xml:space="preserve">Move on green
</t>
    </r>
    <r>
      <rPr>
        <sz val="9"/>
        <rFont val="Arial"/>
        <family val="2"/>
        <charset val="238"/>
      </rPr>
      <t>INTERREG IVC
(Departament Ochrony Środowiska)</t>
    </r>
  </si>
  <si>
    <r>
      <t xml:space="preserve">Centrum Obsługi Inwestorów i Eksporterów w województwie podkarpackim
</t>
    </r>
    <r>
      <rPr>
        <sz val="9"/>
        <rFont val="Arial"/>
        <family val="2"/>
        <charset val="238"/>
      </rPr>
      <t>Program Operacyjny Innowacyjna Gospodarka
(Departament Strategii i Planowania Przestrzennego)</t>
    </r>
  </si>
  <si>
    <r>
      <t xml:space="preserve">Pomoc techniczna
</t>
    </r>
    <r>
      <rPr>
        <sz val="9"/>
        <rFont val="Arial"/>
        <family val="2"/>
        <charset val="238"/>
      </rPr>
      <t>Program Operacyjny Zrównoważony Rozwój Sektora Rybołówstwa i Nadbrzeżnych Obszarów Rybackich
(Departament Programów Rozwoju Obszarów Wiejskich)</t>
    </r>
  </si>
  <si>
    <r>
      <t xml:space="preserve">Pomoc techniczna
</t>
    </r>
    <r>
      <rPr>
        <sz val="9"/>
        <rFont val="Arial"/>
        <family val="2"/>
        <charset val="238"/>
      </rPr>
      <t>Program Rozwoju Obszarów Wiejskich
(Departament Programów Rozwoju Obszarów Wiejskich)</t>
    </r>
  </si>
  <si>
    <r>
      <t xml:space="preserve">Zakup taboru kolejowego do obsługi połączeń międzywojewódzkich, realizowanych przez Województwa Małopolskie, Podkarpackie, Śląskie, Świętokrzyskie
</t>
    </r>
    <r>
      <rPr>
        <sz val="9"/>
        <rFont val="Arial"/>
        <family val="2"/>
        <charset val="238"/>
      </rPr>
      <t>Program Operacyjny Infrastruktura i Środowisko
(Departament Infrastruktury i Transportu)</t>
    </r>
  </si>
  <si>
    <r>
      <t xml:space="preserve">Zakup pojazdów szynowych na potrzeby kolejowych przewozów osób w województwie podkarpackim
</t>
    </r>
    <r>
      <rPr>
        <sz val="9"/>
        <rFont val="Arial"/>
        <family val="2"/>
        <charset val="238"/>
      </rPr>
      <t>Regionalny Program Operacyjny Województwa Podkarpackiego
(Departament Infrastruktury i Transportu)</t>
    </r>
  </si>
  <si>
    <r>
      <t xml:space="preserve">PSeAP Podkarpacki System e-Administracji Publicznej
</t>
    </r>
    <r>
      <rPr>
        <sz val="9"/>
        <rFont val="Arial"/>
        <family val="2"/>
        <charset val="238"/>
      </rPr>
      <t>Regionalny Program Operacyjny Województwa Podkarpackiego
(Departament Społeczeństwa Informacyjnego)</t>
    </r>
  </si>
  <si>
    <r>
      <t xml:space="preserve">PSIM Podkarpacki System Informacji Medycznej
</t>
    </r>
    <r>
      <rPr>
        <sz val="9"/>
        <rFont val="Arial"/>
        <family val="2"/>
        <charset val="238"/>
      </rPr>
      <t>Regionalny Program Operacyjny Województwa Podkarpackiego
(Departament Społeczeństwa Informacyjnego)</t>
    </r>
  </si>
  <si>
    <r>
      <t xml:space="preserve">Sieć Szerokopasmowa Polski Wschodniej - województwo podkarpackie
</t>
    </r>
    <r>
      <rPr>
        <sz val="9"/>
        <rFont val="Arial"/>
        <family val="2"/>
        <charset val="238"/>
      </rPr>
      <t>Program Operacyjny Rozwój Polski Wschodniej
(Departament Społeczeństwa Informacyjnego)</t>
    </r>
  </si>
  <si>
    <r>
      <t xml:space="preserve">Karpacka Marka
</t>
    </r>
    <r>
      <rPr>
        <sz val="9"/>
        <rFont val="Arial"/>
        <family val="2"/>
        <charset val="238"/>
      </rPr>
      <t>Program Współpracy Transgranicznej Polska - Białoruś - Ukraina
(Departament Promocji i Turystyki)</t>
    </r>
  </si>
  <si>
    <r>
      <t xml:space="preserve">Szlak Frontu Wschodniego - turystyczna aktywizacja pogranicza
</t>
    </r>
    <r>
      <rPr>
        <sz val="9"/>
        <rFont val="Arial"/>
        <family val="2"/>
        <charset val="238"/>
      </rPr>
      <t>Program Współpracy Transgranicznej Rzeczpospolita Polska - Republika Słowacka
(Departament Promocji i Turystyki)</t>
    </r>
  </si>
  <si>
    <r>
      <rPr>
        <i/>
        <sz val="9"/>
        <rFont val="Arial"/>
        <family val="2"/>
        <charset val="238"/>
      </rPr>
      <t>Podkarpackie. Przestrzeń otwarta na inwestycje - kampania promocyjna w regionach partnerskich województwa podkarpackiego</t>
    </r>
    <r>
      <rPr>
        <sz val="9"/>
        <rFont val="Arial"/>
        <family val="2"/>
        <charset val="238"/>
      </rPr>
      <t xml:space="preserve">
Regionalny Program Operacyjny Województwa Podkarpackiego
(Departament Promocji i Turystyki)</t>
    </r>
  </si>
  <si>
    <r>
      <t xml:space="preserve">Podkarpackie. Przestrzeń otwarta dla inwestorów  - promocja gospodarcza i aktywizacja inwestycyjna Województwa Podkarpackiego poprzez kampanię outdoorową, reklamę w prasie branżowej oraz wydanie albumu - katalogu
</t>
    </r>
    <r>
      <rPr>
        <sz val="9"/>
        <rFont val="Arial"/>
        <family val="2"/>
        <charset val="238"/>
      </rPr>
      <t>Regionalny Program Operacyjny Województwa Podkarpackiego
(Departament Promocji i Turystyki)</t>
    </r>
  </si>
  <si>
    <r>
      <t xml:space="preserve">Obsługa procesu oceny i wdrażania projektów w ramach osi priorytetowych II-VII Regionalnego Programu Operacyjnego Województwa Podkarpackiego na lata 2007-2013 w roku 2013
</t>
    </r>
    <r>
      <rPr>
        <sz val="9"/>
        <rFont val="Arial"/>
        <family val="2"/>
        <charset val="238"/>
      </rPr>
      <t>Pomoc Techniczna - Regionalny Program Operacyjny Województwa Podkarpackiego
(Departament Wdrażania Projektów Infrastrukturalnych Regionalnego Programu Operacyjnego)</t>
    </r>
  </si>
  <si>
    <r>
      <t xml:space="preserve">Obsługa procesu naboru, oceny i wdrażania projektów w ramach I osi priorytetowej Regionalnego Programu Operacyjnego Województwa Podkarpackiego na lata 2007-2013 w 2013 roku
</t>
    </r>
    <r>
      <rPr>
        <sz val="9"/>
        <rFont val="Arial"/>
        <family val="2"/>
        <charset val="238"/>
      </rPr>
      <t>Pomoc Techniczna - Regionalny Program Operacyjny Województwa Podkarpackiego
(Departament Wspierania Przedsiębiorczości)</t>
    </r>
  </si>
  <si>
    <r>
      <t xml:space="preserve">Podkarpacki fundusz stypendialny dla doktorantów
</t>
    </r>
    <r>
      <rPr>
        <sz val="9"/>
        <rFont val="Arial"/>
        <family val="2"/>
        <charset val="238"/>
      </rPr>
      <t>Program Operacyjny Kapitał Ludzki
(Departament Edukacji, Nauki i Sportu)</t>
    </r>
  </si>
  <si>
    <r>
      <t xml:space="preserve">
Program stypendialny dla uczniów szczególnie uzdolnionych z terenu województwa podkarpackiego w roku szkolnym 2012/2013
</t>
    </r>
    <r>
      <rPr>
        <sz val="9"/>
        <rFont val="Arial"/>
        <family val="2"/>
        <charset val="238"/>
      </rPr>
      <t>Program Operacyjny Kapitał Ludzki
(Departament Edukacji, Nauki i Sportu)</t>
    </r>
  </si>
  <si>
    <t>.</t>
  </si>
  <si>
    <t xml:space="preserve">WYKAZ DOTACJI CELOWYCH NA ZADANIA POWIERZONE DO REALIZACJI 
INNYM JEDNOSTKOM SAMORZĄDU TERYTORIALNEGO </t>
  </si>
  <si>
    <t>Nazwa</t>
  </si>
  <si>
    <t>Paragraf</t>
  </si>
  <si>
    <t>Jednostka samorządu</t>
  </si>
  <si>
    <t>Przeznaczenie</t>
  </si>
  <si>
    <t>ADMINISTRACJA PUBLICZNA</t>
  </si>
  <si>
    <t>Województwo Warmińsko-Mazurskie</t>
  </si>
  <si>
    <t>Promocja jednostek samorządu terytorialnego</t>
  </si>
  <si>
    <t>WYDATKI OGÓŁEM</t>
  </si>
  <si>
    <t>Załącznik Nr 1
do  Uchwały Nr …….
Sejmiku Województwa Podkarpackiego 
 w Rzeszowie  z dnia  ………..</t>
  </si>
  <si>
    <t xml:space="preserve">SZCZEGÓŁOWY PODZIAŁ DOTACJI PODMIOTOWYCH  
DLA JEDNOSTEK SEKTORA FINANSÓW PUBLICZNYCH I JEDNOSTKEK SPOZA SEKTORA FINANSÓW PUBLICZNYCH  </t>
  </si>
  <si>
    <t>Nazwa jednostki</t>
  </si>
  <si>
    <t>Kwota 
w złotych</t>
  </si>
  <si>
    <t>Muzeum Zamek w Łańcucie</t>
  </si>
  <si>
    <t>Muzeum Okręgowe w Rzeszowie</t>
  </si>
  <si>
    <t>Muzeum Podkarpackie w Krośnie</t>
  </si>
  <si>
    <t xml:space="preserve">Muzeum Kultury Ludowej w Kolbuszowej </t>
  </si>
  <si>
    <t>Muzeum Narodowe Ziemi Przemyskiej  w  Przemyślu</t>
  </si>
  <si>
    <t>Muzeum Budownictwa Ludowego w Sanoku</t>
  </si>
  <si>
    <t>Muzeum Marii Konopnickiej w Żarnowcu</t>
  </si>
  <si>
    <t>Razem: Muzea</t>
  </si>
  <si>
    <t>Wojewódzki Dom Kultury w Rzeszowie</t>
  </si>
  <si>
    <t>Centrum Kulturalne w Przemyślu</t>
  </si>
  <si>
    <t>Razem: Domy kultury</t>
  </si>
  <si>
    <t>Teatr im. W. Siemaszkowej w Rzeszowie</t>
  </si>
  <si>
    <t>Filharmonia Podkarpacka im. A. Malawskiego w Rzeszowie</t>
  </si>
  <si>
    <t>Galeria Sztuki Współczesnej w Przemyślu</t>
  </si>
  <si>
    <t>Arboretum i Zakład Fizjografii w Bolestraszycach</t>
  </si>
  <si>
    <t>Wojewódzka i Miejska Biblioteka Publiczna 
w Rzeszowie</t>
  </si>
  <si>
    <t>Razem: Instytucje kultury</t>
  </si>
  <si>
    <t xml:space="preserve">Uniwersytet Rzeszowski w Rzeszowie </t>
  </si>
  <si>
    <t>Politechnika Rzeszowska w Rzeszowie</t>
  </si>
  <si>
    <t>Państwowa Wyższa Szkoła Wschodnioeuropejska w Przemyślu</t>
  </si>
  <si>
    <t>Państwowa Wyższa Szkoła Zawodowa w Tarnobrzegu</t>
  </si>
  <si>
    <t>Państwowa Wyższa Szkoła Zawodowa w Krośnie</t>
  </si>
  <si>
    <t>Państwowa Wyższa Szkoła Zawodowa w Sanoku</t>
  </si>
  <si>
    <t xml:space="preserve">Państwowa Wyższa Szkoła Techniczno – Ekonomiczna w Jarosławiu </t>
  </si>
  <si>
    <t>Razem: Szkoły wyższe</t>
  </si>
  <si>
    <t xml:space="preserve">Wojewódzki Ośrodek Medycyny Pracy w Rzeszowie </t>
  </si>
  <si>
    <t>Razem: SPZOZ</t>
  </si>
  <si>
    <t>Zakład Aktywności Zawodowej w Maliniu</t>
  </si>
  <si>
    <t>Razem: ZAZ</t>
  </si>
  <si>
    <t xml:space="preserve"> OGÓŁEM</t>
  </si>
  <si>
    <t>Wyższa Szkoła Prawa i Administracji w Przemyślu</t>
  </si>
  <si>
    <t>Wyższa Szkoła Informatyki i Zarządzania w Rzeszowie</t>
  </si>
  <si>
    <t>Zakład Aktywności Zawodowej w Rymanowie Zdroju</t>
  </si>
  <si>
    <t>Zakład Aktywności Zawodowej w Nowej Sarzynie</t>
  </si>
  <si>
    <t>Zakład Aktywności Zawodowej w Woli Rafałowskiej</t>
  </si>
  <si>
    <t>Zakład Aktywności Zawodowej w Jarosławiu</t>
  </si>
  <si>
    <t>Zakład Aktywności Zawodowej w Woli Dalszej</t>
  </si>
  <si>
    <t>Zakład Aktywności Zawodowej w Woli Żyrakowskiej</t>
  </si>
  <si>
    <t>Zakład Aktywności Zawodowej w Oleszycach</t>
  </si>
  <si>
    <t>Rozdz.</t>
  </si>
  <si>
    <t>Źródło pochodzenia</t>
  </si>
  <si>
    <t>Plan na 2013 r.</t>
  </si>
  <si>
    <t>ROLNICTWO I ŁOWIECTWO</t>
  </si>
  <si>
    <t>01004</t>
  </si>
  <si>
    <t xml:space="preserve">Biura geodezji i terenów rolnych </t>
  </si>
  <si>
    <t>a) dochody bieżące, w tym:</t>
  </si>
  <si>
    <t>Dochody realizowane przez Biuro Geodezji i Terenów Rolnych w Rzeszowie z tytułu scaleń gruntów w ramach PROW na lata 2007-2013 oraz okołoautostradowych, zagospodarowania poscaleniowego, robót geodezyjnych - klasyfikacje, podziały, zarządzania budynkiem biurowym przy ul. Targowej 1 w Rzeszowie, prowizji dla płatników za rozliczenie i terminowe wpłaty podatku dochodowego od osób fizycznych</t>
  </si>
  <si>
    <t>0750</t>
  </si>
  <si>
    <t>0830</t>
  </si>
  <si>
    <t>0970</t>
  </si>
  <si>
    <t>b) dochody majątkowe</t>
  </si>
  <si>
    <t>01005</t>
  </si>
  <si>
    <t>Prace geodezyjno-urządzeniowe na potrzeby rolnictwa</t>
  </si>
  <si>
    <t xml:space="preserve">Dotacje celowe otrzymane z budżetu państwa na zadania bieżące z zakresu administracji rządowej oraz inne zadania zlecone ustawami realizowane przez samorząd województwa </t>
  </si>
  <si>
    <t>01006</t>
  </si>
  <si>
    <t>Zarządy Melioracji i Urządzeń Wodnych</t>
  </si>
  <si>
    <t>Dochody realizowane przez Podkarpacki Zarząd Melioracji i Urządzeń Wodnych w Rzeszowie z tytułu najmu wolnych pomieszczeń biurowych i garażowych, partycypacji w kosztach utrzymania czystości klatki schodowej, zwrotu opłat za media, prowizji dla płatników za rozliczenie i terminowe wpłaty podatku dochodowego od osób fizycznych</t>
  </si>
  <si>
    <t>Melioracje wodne</t>
  </si>
  <si>
    <t>5% dochodów uzyskiwanych na rzecz budżetu państwa w związku z realizacją zadań z zakresu administracji rządowej oraz innych zadań zleconych ustawami</t>
  </si>
  <si>
    <t>b) dochody majątkowe, w tym:</t>
  </si>
  <si>
    <t xml:space="preserve">Środki pochodzące z budżetu Unii Europejskiej na realizację inwestycji melioracyjnych w ramach Programu Operacyjnego Infrastruktura i Środowisko </t>
  </si>
  <si>
    <t>Dotacja celowa z budżetu państwa na realizację inwestycji melioracyjnych w ramach Programu Operacyjnego Infrastruktura i Środowisko</t>
  </si>
  <si>
    <t xml:space="preserve">Dotacje celowe otrzymane z budżetu państwa na inwestycje i zakupy inwestycyjne z zakresu administracji rządowej oraz inne zadania zlecone ustawami realizowane przez samorząd województwa 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</si>
  <si>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Programu Operacyjnego Infrastruktura i Środowisko </t>
  </si>
  <si>
    <t xml:space="preserve">Dotacje celowe otrzymane z budżetu państwa na inwestycje i zakupy inwestycyjne z zakresu administracji rządowej oraz inne zadania zlecone ustawami realizowane przez samorząd województwa - wydatki niekwalifikowalne na realizację inwestycji melioracyjnych w ramach Regionalnego Programu Operacyjnego Województwa Podkarpackiego </t>
  </si>
  <si>
    <t>Dotacje celowe otrzymane z budżetu państwa na inwestycje i zakupy inwestycyjne z zakresu administracji rządowej oraz inne zadania zlecone ustawami realizowane przez samorząd województwa - wydatki niekwalifikowalne na realizację inwestycji melioracyjnych w ramach Programu Rozwoju Obszarów Wiejskich na lata 2007-2013</t>
  </si>
  <si>
    <t>Środki pochodzące z budżetu Unii Europejskiej na realizację inwestycji melioracyjnych w ramach Programu Rozwoju Obszarów Wiejskich na lata 2007-2013</t>
  </si>
  <si>
    <t xml:space="preserve">Dotacja celowa z budżetu państwa na realizację inwestycji melioracyjnych w ramach Programu Rozwoju Obszarów Wiejskich na lata 2007-2013 </t>
  </si>
  <si>
    <t>Program Rozwoju Obszarów Wiejskich 2007 - 2013</t>
  </si>
  <si>
    <t>01042</t>
  </si>
  <si>
    <t>Wyłączenie z produkcji gruntów rolnych</t>
  </si>
  <si>
    <t>Wpływy z tytułu wyłączenia gruntów z produkcji rolnej</t>
  </si>
  <si>
    <t>0690</t>
  </si>
  <si>
    <t xml:space="preserve">Usuwanie skutków klęsk żywiołowych </t>
  </si>
  <si>
    <t>a) dochody bieżące</t>
  </si>
  <si>
    <t>Dotacja celowa z budżetu państwa na współfinansowanie inwestycji melioracyjnych w ramach Regionalnego Programu Operacyjnego Województwa Podkarpackiego</t>
  </si>
  <si>
    <t>Dotacje celowe otrzymane z budżetu państwa na inwestycje i zakupy inwestycyjne z zakresu administracji rządowej oraz inne zadania zlecone ustawami realizowane przez samorząd województwa</t>
  </si>
  <si>
    <t>01095</t>
  </si>
  <si>
    <t>Pozostała działalność</t>
  </si>
  <si>
    <t xml:space="preserve">RYBOŁÓWSTWO I RYBACTWO </t>
  </si>
  <si>
    <t xml:space="preserve">Program Operacyjny Zrównoważony rozwój sektora rybołówstwa i nadbrzeżnych obszarów rybackich 2007 - 2013 </t>
  </si>
  <si>
    <t>Dotacja celowa z budżetu państwa na finansowanie wydatków niekwalifikowalnych objętych Pomocą Techniczną  Programu Operacyjnego Zrównoważony rozwój sektora rybołówstwa i nadbrzeżnych obszarów rybackich 2007 - 2013</t>
  </si>
  <si>
    <t>Dotacja celowa z budżetu państwa na finansowanie wydatków objętych Pomocą Techniczną  Programu Operacyjnego Zrównoważony rozwój sektora rybołówstwa i nadbrzeżnych obszarów rybackich 2007 - 2013</t>
  </si>
  <si>
    <t>Dotacja celowa z budżetu państwa na współfinansowanie wydatków objętych Pomocą Techniczną Programu Operacyjnego Zrównoważony rozwój sektora rybołówstwa i nadbrzeżnych obszarów rybackich 2007 - 2013</t>
  </si>
  <si>
    <t>Dotacja celowa z budżetu państwa na finansowanie wydatków niekwalifikowalnych objętych Pomocą Techniczną Programu Operacyjnego Zrównoważony rozwój sektora rybołówstwa i nadbrzeżnych obszarów rybackich 2007 - 2013</t>
  </si>
  <si>
    <t>HANDEL</t>
  </si>
  <si>
    <t>Promocja eksportu</t>
  </si>
  <si>
    <t xml:space="preserve">Środki pochodzące z budżetu Unii Europejskiej na realizację projektu pn. "Sieć centrów obsługi Inwestorów i Eksporterów (COIE)" w ramach Programu Operacyjnego Innowacyjna Gospodarka </t>
  </si>
  <si>
    <t>Dotacja celowa z budżetu państwa na realizację projektu pn. "Sieć centrów obsługi Inwestorów i Eksporterów (COIE)"w ramach Programu Operacyjnego Innowacyjna Gospodarka</t>
  </si>
  <si>
    <t>TRANSPORT I ŁĄCZNOŚĆ</t>
  </si>
  <si>
    <t>Krajowe pasażerskie przewozy kolejowe</t>
  </si>
  <si>
    <t>Dzierżawa autobusów szynowych</t>
  </si>
  <si>
    <t>Zwrot od ubezpieczyciela kosztów napraw awaryjnych autobuówu szynowych</t>
  </si>
  <si>
    <t>Dotacje otrzymane z państwowych funduszy celowych na realizację zadań bieżących jednostek sektora finansów publicznych</t>
  </si>
  <si>
    <t>2440</t>
  </si>
  <si>
    <t>Dotacje otrzymane z funduszy celowych na finansowanie lub dofinansowanie kosztów realizacji inwestycji i zakupów inwestycyjnych jednostek sektora finansów publicznych</t>
  </si>
  <si>
    <t>Dotacja z budżetu państwa na realizację inwestycji i zakupów inwestycyjnych własnych samorządu województwa</t>
  </si>
  <si>
    <t>Krajowe pasażerskie przewozy autobusowe</t>
  </si>
  <si>
    <t>Lokalny transport zbiorowy</t>
  </si>
  <si>
    <t xml:space="preserve">Opłaty za wydawanie zezwoleń na regularny przewóz osób </t>
  </si>
  <si>
    <t>Drogi publiczne wojewódzkie</t>
  </si>
  <si>
    <t>Dochody realizowane przez Podkarpacki Zarząd Dróg Wojewódzkich w Rzeszowie z tytułu wynagrodzenia płatnika za rozliczenie i terminowe wpłaty podatku dochodowego od osób fizycznych oraz wypłacanych świadczeń z ubezpieczenia chorobowego oraz wpływów za wydane decyzje za zajęcie pasa drogowego</t>
  </si>
  <si>
    <t xml:space="preserve">Środki pochodzące z budżetu Unii Europejskiej na realizację inwestycji drogowych w ramach Programu Operacyjnego Rozwój Polski Wschodniej </t>
  </si>
  <si>
    <t>TURYSTYKA</t>
  </si>
  <si>
    <t>Środki pochodzące z budżetu Unii Europejskiej na realizację projektu pn. "Trasy rowerowe w Polsce Wschodniej" w ramach Programu Operacyjnego Rozwój Polski Wschodniej</t>
  </si>
  <si>
    <t>GOSPODARKA MIESZKANIOWA</t>
  </si>
  <si>
    <t>Gospodarka gruntami i nieruchomościami</t>
  </si>
  <si>
    <t>Opłaty za zarząd i wieczyste użytkowanie</t>
  </si>
  <si>
    <t>0470</t>
  </si>
  <si>
    <t xml:space="preserve">Dochody z najmu i dzierżawy składników majątkowych Skarbu Państwa </t>
  </si>
  <si>
    <t>Dochody ze sprzedaży mienia będącego w zasobie Województwa</t>
  </si>
  <si>
    <t>0770</t>
  </si>
  <si>
    <t>DZIAŁALNOŚĆ USŁUGOWA</t>
  </si>
  <si>
    <t>Biura planowania przestrzennego</t>
  </si>
  <si>
    <t>Dochody realizowane przez Podkarpackie Biuro Planowania Przestrzennego w Rzeszowie z tytułu sprzedaży usług projektowych, najmu składników majątkowych</t>
  </si>
  <si>
    <t>Prace geologiczne (nieinwestycyjne)</t>
  </si>
  <si>
    <t>Ośrodki dokumentacji geodezyjnej i kartograficznej</t>
  </si>
  <si>
    <t>Dochody realizowane przez Wojewódzki Ośrodek Dokumentacji Geodezyjnej i Kartograficznej w Rzeszowie z tytułu udostępniania danych z zasobu geodezyjnego i kartograficznego w postaci cyfrowej, usług związanych z udostępnianiem zasobu geodezyjnego i kartograficznego ,wynagrodzenia płatnika podatku dochodowego, zwrotu wydatków z lat ubiegłych</t>
  </si>
  <si>
    <t>2210</t>
  </si>
  <si>
    <t>Dochody realizowane przez Wojewódzki Ośrodek Dokumentacji Geodezyjnej i Kartograficznej w Rzeszowie z tytułu sprzedaży map topograficznych</t>
  </si>
  <si>
    <t>0870</t>
  </si>
  <si>
    <t>Prace geodezyjne i kartograficzne (nieinwestycyjne)</t>
  </si>
  <si>
    <t>INFORMATYKA</t>
  </si>
  <si>
    <t>Zwrot podatku VAT z tytułu realizacji projektu "Sieć Szerokopasmowa Polski Wschodniej - Województwo Podkarpackie" w ramach Programu Operacyjnego Rozwój Polski Wschodniej na lata 2007-2013</t>
  </si>
  <si>
    <t>Środki pochodzące z budżetu Unii Europejskiej na realizację projektu "Sieć Szerokopasmowa Polski Wschodniej - Województwo Podkarpackie" w ramach Programu Operacyjnego Rozwój Polski Wschodniej na lata 2007-2013</t>
  </si>
  <si>
    <t>Dotacja celowa z budżetu państwa na realizację projektu "Sieć Szerokopasmowa Polski Wschodniej - Województwo Podkarpackie" w ramach Programu Operacyjnego Rozwój Polski Wschodniej na lata 2007-2013</t>
  </si>
  <si>
    <t>Urzędy naczelnych i centralnych organów administracji rządowej</t>
  </si>
  <si>
    <t>Środki pochodzące z budżetu Unii Europejskiej na realizację projektu pn."System Informacji o Funduszach Europejskich" w ramach Programu Operacyjnego Pomoc Techniczna</t>
  </si>
  <si>
    <t>Dotacja celowa z budżetu państwa na realizację projektu pn."System Informacji o Funduszach Europejskich" w ramach Programu Operacyjnego Pomoc Techniczna</t>
  </si>
  <si>
    <t>Urzędy wojewódzkie</t>
  </si>
  <si>
    <t xml:space="preserve">Dotacje celowe z budżetu państwa na zadania bieżące z zakresu administracji rządowej oraz inne zadania zlecone ustawami realizowane przez samorząd województwa </t>
  </si>
  <si>
    <t>Urzędy marszałkowskie</t>
  </si>
  <si>
    <t>Dochody realizowane przez Urząd Marszałkowski z tytułu najmu i dzierżawy pomieszczeń i lokalu mieszkalnego, zwrotu opłat za media, refundacji wynagrodzeń i składek ZUS osób zatrudnionych w ramach prac interwencyjnych, kar umownych za nieterminowe dostawy, kosztów upomnień dotyczących opłaty melioracyjnej, udostępniania informacji o środowisku</t>
  </si>
  <si>
    <t xml:space="preserve">Dotacje celowe otrzymane z budżetu państwa na realizację bieżących zadań własnych samorządu województwa </t>
  </si>
  <si>
    <t>2230</t>
  </si>
  <si>
    <t>Komisje egzaminacyjne</t>
  </si>
  <si>
    <t xml:space="preserve">Centrum Rozwoju Zasobów Ludzkich </t>
  </si>
  <si>
    <t>Środki pochodzące z budżetu Unii Europejskiej na realizację projektu pn. "Wsparcie Regionalnych Ośrodków Polityki Społecznej w zakresie utworzenia Obserwatorium Integracji Społecznej" w ramach Programu Operacyjnego Kapitał Ludzki</t>
  </si>
  <si>
    <t>Dotacja celowa z budżetu państwa na  realizację projektu pn. "Wsparcie Regionalnych Ośrodków Polityki Społecznej w zakresie utworzenia Obserwatorium Integracji Społecznej"  w ramach Programu Operacyjnego Kapitał Ludzki</t>
  </si>
  <si>
    <t>Środki pochodzące z budżetu Unii Europejskiej na realizację projektu pn. "Szlak Frontu Wschodniego - turystyczna aktywizacja pogranicza" w ramach Programu Współpracy Transgranicznej Rzeczpospolita Polska - Republika Słowacka 2007-2013</t>
  </si>
  <si>
    <t>Środki pochodzące z budżetu Unii Europejskiej na realizację projektu pn. "Karpacka Marka" w ramach Programu Współpracy Transgranicznej Rzeczpospolita Polska - Białoruś - Ukraina 2007 - 2013</t>
  </si>
  <si>
    <t>Środki pochodzące z budżetu państwa na realizację projektu pn. "Szlak Frontu Wschodniego - turystyczna aktywizacja pogranicza" w ramach Programu Współpracy Transgranicznej Rzeczpospolita Polska - Republika Słowacka 2007-2013</t>
  </si>
  <si>
    <t>Środki pochodzące z budżetu państwa na realizacje projektu pn. "Szlak Frontu Wschodniego - turystyczna aktywizacja pogranicza" w ramach Programu Współpracy Transgranicznej Rzeczpospolita Polska - Republika Słowacka 2007-2013</t>
  </si>
  <si>
    <t>Dotacje celowe otrzymane z budżetu państwa na realizację bieżących zadań własnych samorządu województwa na zamknięcie programu i kontrolę trwałości projektów realizowanych w ramach 2.5 i 3.4 ZPORR</t>
  </si>
  <si>
    <t>=</t>
  </si>
  <si>
    <t>Środki pochodzące z budżetu Unii Europejskiej na dofinansowanie realizacji projektu "Move On Green" w ramach INTERREG IVC</t>
  </si>
  <si>
    <t>Środki pochodzące z budżetu Unii Europejskiej na dofinansowanie realizacji projektu "TOURAGE" w ramach INTERREG IVC</t>
  </si>
  <si>
    <t>Środki pochodzące z budżetu  Unii Europejskiej na realizację projektu pn. "Budowa Centrum Wystawienniczo Kongresowego Województwa Podkarpackiego" w ramach Programu Operacyjnego Rozwój Polski Wschodniej</t>
  </si>
  <si>
    <t>OBRONA NARODOWA</t>
  </si>
  <si>
    <t>Pozostałe wydatki obronne</t>
  </si>
  <si>
    <t>DOCHODY OD OSÓB PRAWNYCH, OD OSÓB FIZYCZNYCH I OD INNYCH JEDNOSTEK NIE POSIADAJĄCYCH OSOBOWOŚCI PRAWNEJ ORAZ WYDATKI ZWIĄZANE Z ICH POBOREM</t>
  </si>
  <si>
    <t>Wpływy z innych opłat stanowiących dochody jednostek samorządu terytorialnego na podstawie ustaw</t>
  </si>
  <si>
    <t>Opłaty za zezwolenia na hurtową sprzedaż alkoholu</t>
  </si>
  <si>
    <t>0480</t>
  </si>
  <si>
    <t>Dochody realizowane przez Wojewódzki Urząd Pracy w Rzeszowie z tytułu wydawania zaświadczeń stwierdzających charakter, okres i rodzaj działalności wykonywanej w RP</t>
  </si>
  <si>
    <t>Udziały województw w podatkach stanowiących dochód budżetu państwa</t>
  </si>
  <si>
    <t>Udział w podatku dochodowym od osób fizycznych</t>
  </si>
  <si>
    <t>0010</t>
  </si>
  <si>
    <t>Udział w podatku dochodowym od osób prawnych</t>
  </si>
  <si>
    <t>0020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</si>
  <si>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</si>
  <si>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</si>
  <si>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</si>
  <si>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województw</t>
  </si>
  <si>
    <t>Różne rozliczenia finansowe</t>
  </si>
  <si>
    <t>Odsetki od środków na rachunkach bankowych oraz lokat terminowych</t>
  </si>
  <si>
    <t>0920</t>
  </si>
  <si>
    <t>Część regionalna subwencji ogólnej dla województw</t>
  </si>
  <si>
    <t>2920</t>
  </si>
  <si>
    <t>Regionalne Programy Operacyjne 2007 - 2013</t>
  </si>
  <si>
    <t>Środki pochodzące z budżetu Unii Europejskiej na realizację projektów własnych w ramach Regionalnego Programu Operacyjnego Województwa Podkarpackiego</t>
  </si>
  <si>
    <t>Dotacja celowa z budżetu państwa na finansowanie wydatków objętych Pomocą Techniczną Regionalnego Programu Operacyjnego Województwa Podkarpackiego</t>
  </si>
  <si>
    <t>Dotacja celowa z budżetu państwa na współfinansowanie projektów realizowanych w ramach Regionalnego Programu Operacyjnego Województwa Podkarpackiego</t>
  </si>
  <si>
    <t>Dotacja celowa z budżetu państwa na współfinansowanie projektów w ramach Regionalnego Programu Operacyjnego Województwa Podkarpackiego</t>
  </si>
  <si>
    <t>Program Operacyjny Kapitał Ludzki</t>
  </si>
  <si>
    <t>Środki pochodzące z budżetu Unii Europejskiej na realizację projektów własnych w ramach Programu Operacyjnego Kapitał Ludzki</t>
  </si>
  <si>
    <t>Dotacja celowa z budżetu państwa na współfinansowanie projektów w ramach Programu Operacyjnego Kapitał Ludzki</t>
  </si>
  <si>
    <t>OŚWIATA I WYCHOWANIE</t>
  </si>
  <si>
    <t>Szkoły podstawowe specjalne</t>
  </si>
  <si>
    <t>Dochody realizowane przez jednostki oświatowe</t>
  </si>
  <si>
    <t>Oświata i wychowanie</t>
  </si>
  <si>
    <t>Zakłady kształcenia nauczycieli</t>
  </si>
  <si>
    <t xml:space="preserve">Dokształcanie i doskonalenie nauczycieli </t>
  </si>
  <si>
    <t>Dochody realizowane przez Podkarpackie Centrum Edukacji Nauczycieli w Rzeszowie</t>
  </si>
  <si>
    <t>Biblioteki pedagogiczne</t>
  </si>
  <si>
    <t>OCHRONA ZDROWIA</t>
  </si>
  <si>
    <t>Ratownictwo medyczne</t>
  </si>
  <si>
    <t>Składki na ubezpieczenie zdrowotne oraz świadczenia dla osób nieobjętych obowiązkiem ubezpieczenia zdrowotnego</t>
  </si>
  <si>
    <t>POMOC SPOŁECZNA</t>
  </si>
  <si>
    <t>Świadczenia rodzinne, świadczenie z funduszu alimentacyjnego oraz składki na ubezpieczenia emerytalne i rentowe z ubezpieczenia społecznego</t>
  </si>
  <si>
    <t>Dochody z tytułu zwrotu kosztów upomnienia dotyczącego nienależnie pobranych świadczeń rodzinnych</t>
  </si>
  <si>
    <t>Ośrodki adopcyjno - opiekuńcze</t>
  </si>
  <si>
    <t xml:space="preserve">Środki pochodzące z budżetu Unii Europejskiej na realizację projektu własnego Regionalnego Ośrodka Polityki Społecznej w Rzeszowie pn. "Poprawa infrastruktury domów pomocy społecznej i/lub placówek opiekuńczo-wychowawczych oraz podnoszenie kwalifikacji personelu w tym również pielęgniarek i pielęgniarzy ww. instytucji" w ramach Szwajcarsko - Polskiego Programu Współpracy </t>
  </si>
  <si>
    <t>Środki pochodzące z budżetu Unii Europejskiej na realizację projektu własnego Regionalnego Ośrodka Polityki Społecznej w Rzeszowie pn. "Poprawa infrastruktury domów pomocy społecznej i/lub placówek opiekuńczo-wychowawczych oraz podnoszenie kwalifikacji personelu w tym również pielęgniarek i pielęgniarzy ww. instytucji" w ramach Szwajcarsko - Polskiego Programu Współpracy</t>
  </si>
  <si>
    <t>POZOSTAŁE ZADANIA W ZAKRESIE POLITYKI SPOŁECZNEJ</t>
  </si>
  <si>
    <t>Wojewódzkie Urzędy Pracy</t>
  </si>
  <si>
    <t>Dochody realizowane przez Wojewódzki Urząd Pracy w Rzeszowie z tytułu zwrotu za media, wynagrodzenia portierów, zwrotu kosztów postępowania sądowego i egzekucyjnego, wynagrodzenia płatnika i ZUS</t>
  </si>
  <si>
    <t>Dotacja celowa z budżetu państwa na finansowanie wydatków objętych Pomocą Techniczną Programu Operacyjnego Kapitał Ludzki</t>
  </si>
  <si>
    <t>Dotacja celowa z budżetu państwa na współfinansowanie wydatków objętych Pomocą Techniczną Programu Operacyjnego Kapitał Ludzki</t>
  </si>
  <si>
    <t>Środki z Funduszu Gwarantowanych Świadczeń Pracowniczych</t>
  </si>
  <si>
    <t>GOSPODARKA KOMUNALNA I OCHRONA ŚRODOWISKA</t>
  </si>
  <si>
    <t>Ochrona powietrza atmosferycznego i klimatu</t>
  </si>
  <si>
    <t>Środki otrzymane od pozostałych jednostek zaliczanych do sektora finansów publicznych na realizację zadań bieżących jednostek zaliczanych do sektora finansów publicznych - dotacja z Wojewódzkiego Funduszu Ochrony Środowiska i Gospodarki Wodnej</t>
  </si>
  <si>
    <t>Wpływy i wydatki związane z gromadzeniem środków z opłat i kar za korzystanie ze środowiska</t>
  </si>
  <si>
    <t xml:space="preserve">Wpływy z tytułu grzywn, mandatów i innych kar pieniężnych od osób fizycznych </t>
  </si>
  <si>
    <t>0570</t>
  </si>
  <si>
    <t>Wpływy z tytułu grzywn, mandatów i innych kar pieniężnych od osób prawnych i innych jednostek organizacyjnych</t>
  </si>
  <si>
    <t>0580</t>
  </si>
  <si>
    <t>Wpłata odpisu 10% od decyzji wydanych przez Marszałka Województwa z tytułu opłat i kar za korzystanie ze środowiska</t>
  </si>
  <si>
    <t>Wpływy i wydatki związane z gromadzeniem środków z opłat produktowych</t>
  </si>
  <si>
    <t>Wpłata  odpisu 2% od wpływów z tytułu opłaty produktowej</t>
  </si>
  <si>
    <t>0400</t>
  </si>
  <si>
    <t xml:space="preserve">Wpływy i wydatki związane z wprowadzeniem do obrotu baterii i akumulatorów </t>
  </si>
  <si>
    <t xml:space="preserve">5% wpływów z tytułu z wprowadzania do obrotu baterii i akumulatorów </t>
  </si>
  <si>
    <t>KULTURA I OCHRONA DZIEDZICTWA NARODOWEGO</t>
  </si>
  <si>
    <t xml:space="preserve">Biblioteki </t>
  </si>
  <si>
    <t xml:space="preserve">Dotacje celowe otrzymane z gminy na zadania bieżące realizowane na podstawie porozumień (umów) między jednostkami samorządu terytorialnego </t>
  </si>
  <si>
    <t>Dotacje celowe otrzymane z powiatu na zadania realizowane na podstawie porozumień (umów) między jednostkami samorządu terytorialnego</t>
  </si>
  <si>
    <t>OGRODY BOTANICZNE I ZOOLOGICZNE ORAZ NATURALNE OBSZARY I OBIEKTY CHRONIONEJ PRZYRODY</t>
  </si>
  <si>
    <t>Parki krajobrazowe</t>
  </si>
  <si>
    <t>Dotacje celowe otrzymane z budżetu państwa na realizację bieżących zadań własnych samorządu województwa</t>
  </si>
  <si>
    <t>Środki otrzymane od pozostałych jednostek zaliczanych do sektora finansów publicznych na realizację zadań bieżących jednostek zaliczanych do sektora finansów publicznych - dotacja z Wojewódzkiego Funduszu Ochrony Środowiska i Gospodarki Wodnej w Rzeszowie</t>
  </si>
  <si>
    <t>DOCHODY OGÓŁEM</t>
  </si>
  <si>
    <t>Wyszczególnienie</t>
  </si>
  <si>
    <t>Załącznik Nr 2
do  Uchwały Nr …………..
Sejmiku Województwa Podkarpackiego 
 w Rzeszowie  z dnia  ……………….</t>
  </si>
  <si>
    <t xml:space="preserve">SZCZEGÓŁOWY PODZIAŁ DOTACJI CELOWYCH Z BUDŻETU DLA JEDNOSTEK SEKTORA FINANSÓW PUBLICZNYCH </t>
  </si>
  <si>
    <t>w  złotych</t>
  </si>
  <si>
    <t>Jednostki samorządu terytorialnego wg podziału dokonanego przez Zarząd</t>
  </si>
  <si>
    <t xml:space="preserve">Dotacje celowe dla gmin z przeznaczeniem na modernizację dróg dojazdowych do gruntów rolnych </t>
  </si>
  <si>
    <t xml:space="preserve">Dotacje celowe dla powiatów na zakup sprzętu komputerowego i oprogramowania niezbędnego do prowadzenia spraw ochrony gruntów rolnych </t>
  </si>
  <si>
    <t xml:space="preserve">Dotacje celowe dla gmin z przeznaczeniem na budowę i modernizację dróg dojazdowych do gruntów rolnych </t>
  </si>
  <si>
    <t>Komenda Wojewódzka Policji w Rzeszowie</t>
  </si>
  <si>
    <t>754</t>
  </si>
  <si>
    <t>75404</t>
  </si>
  <si>
    <t>Wpłata na Fundusz Wsparcia Policji z przeznaczeniem na zakup sprzętu i wyposażenia specjalistycznego</t>
  </si>
  <si>
    <t>75406</t>
  </si>
  <si>
    <t>Wpłata na Fundusz Wsparcia Straży Granicznej z przeznaczeniem na zakup sprzętu i wyposażenia specjalistycznego</t>
  </si>
  <si>
    <t>75410</t>
  </si>
  <si>
    <t>Wpłata na Fundusz Wsparcia Straży Pożarnej z przeznaczeniem na zakup sprzętu i wyposażenia specjalistycznego</t>
  </si>
  <si>
    <t xml:space="preserve">Szpital Wojewódzki Nr 2 im. Św. Jadwigii Królowej w Rzeszowie </t>
  </si>
  <si>
    <t xml:space="preserve">Realizacja zadań inwestycyjnych, w tym:
1) "Rozbudowa i modernizacja Szpitala Wojewódzkiego Nr 2 w Rzeszowie" -  971.922,-zł, 
2) "Modernizacja  i doposażenie Szpitala Wojewódzkiego  Nr 2 w Rzeszowie na potrzeby funkcjonowania centrum urazowego - 210.150,-zł 
3) "Nadbudowa bloku dziecięcego H1  na potrzeby  Oddziału Onkohematologii Dzieci" - 7.000.000,-zł. 
4) "Przebudowa budynku apteki szpitalnej na potrzeby utworzenia Oddziału Alergologii" -  2.000.000,-zł.
5) "Przebudowa pionu położniczo - ginekologicznego wraz z traktem porodowym w  celu utworzenia Ośrodka Perinatologii " - 5.000.000,-zł.  </t>
  </si>
  <si>
    <t xml:space="preserve">Realizacja zadania pn."Rozbudowa i modernizacja Podkarpackiego Centrum Onkologii wraz  z zakupem wyposażenia" </t>
  </si>
  <si>
    <t xml:space="preserve">Wojewódzki Szpital im. Ojca Pio w Przemyślu  </t>
  </si>
  <si>
    <t xml:space="preserve">Zakup karetki </t>
  </si>
  <si>
    <t>Teatr im. W.Siemaszkowej w Rzeszowie</t>
  </si>
  <si>
    <t>Realizacja wskazanych zadań i programów, w tym na:
1) Rzeszowskie Spotkania Teatralne VisuART - Festiwal Scenografów i Kostiumografów - 100.000,-zł,
2) Rzeszowskie Spotkania Karnawałowe - 50.000 zł.</t>
  </si>
  <si>
    <t xml:space="preserve">Filharmonia Podkarpacka im. Artura Malawskiego w Rzeszowie </t>
  </si>
  <si>
    <t xml:space="preserve">Wojewódzki Dom Kultury w Rzeszowie </t>
  </si>
  <si>
    <t xml:space="preserve">Opracowanie redakcyjne i druk "Podkarpackiego Informatora Kulturalnego" oraz łamanie i druk "Kalendarza Imprez Kulturalnych" </t>
  </si>
  <si>
    <t>Wojewódzka i Miejska Biblioteka Publiczna w Rzeszowie</t>
  </si>
  <si>
    <t xml:space="preserve">Muzeum Podkarpackie w Krośnie </t>
  </si>
  <si>
    <t xml:space="preserve">Realizacja wskazanych zadań i programów - Karpacki Festiwal Archeologiczny Dwa Oblicza - Trzcinica 2013 </t>
  </si>
  <si>
    <t xml:space="preserve">Realizacja wskazanych zadań i programów, Festiwal - Żarnowiec </t>
  </si>
  <si>
    <t>Załącznik Nr 4
do  Uchwały Nr ………….
Sejmiku Województwa Podkarpackiego 
 w Rzeszowie  z dnia  …………….</t>
  </si>
  <si>
    <t xml:space="preserve"> WYKAZ DOTACJI  PRZEDMIOTOWYCH DLA JEDNOSTEK SPOZA SEKTORA FINANSÓW PUBLICZNYCH</t>
  </si>
  <si>
    <t xml:space="preserve">Wydatki  bieżące </t>
  </si>
  <si>
    <t>w  tym :  DOTACJE</t>
  </si>
  <si>
    <t xml:space="preserve">Zakres </t>
  </si>
  <si>
    <t>600</t>
  </si>
  <si>
    <t>60003</t>
  </si>
  <si>
    <t>2630</t>
  </si>
  <si>
    <t xml:space="preserve">Refundacja strat wynikających ze stosowania przez przewoźników samochodowej komunikacji pasażerskiej ustawowych ulg w regularnych przewozach pasażerskich </t>
  </si>
  <si>
    <t xml:space="preserve">OGÓŁEM </t>
  </si>
  <si>
    <t>Załącznik Nr 5
do  Uchwały Nr …………….
Sejmiku Województwa Podkarpackiego 
 w Rzeszowie  z dnia  …………….</t>
  </si>
  <si>
    <t>WYDATKI  NA  POMOC  FINANSOWĄ  UDZIELANĄ  INNYM  JEDNOSTKOM  SAMORZĄDU  TERYTORIALNEGO
NA  DOFINANSOWANIE  WŁASNYCH ZADAŃ BIEŻĄCYCH ORAZ ZADAŃ INWESTYCYJNYCH 
I  ZAKUPÓW  INWESTYCYJNYCH</t>
  </si>
  <si>
    <t>854</t>
  </si>
  <si>
    <t>EDUKACYJNA OPIEKA WYCHOWAWCZA</t>
  </si>
  <si>
    <t>85420</t>
  </si>
  <si>
    <t>Młodzieżowe ośrodki wychowawcze</t>
  </si>
  <si>
    <t>Powiat Lubaczowski</t>
  </si>
  <si>
    <t>Wydatki związane z prowadzeniem przez Powiat Młodzieżowego Ośrodka Wychowawczego wchodzącego w skład Zespołu Placówek im. Jana Pawła II w Lubaczowie</t>
  </si>
  <si>
    <t>921</t>
  </si>
  <si>
    <t>92118</t>
  </si>
  <si>
    <t>Muzea</t>
  </si>
  <si>
    <t>Powiat Sanocki</t>
  </si>
  <si>
    <t xml:space="preserve">Dofinansowanie bieżącej działalności statutowej Muzeum Historycznego w Sanoku w zakresie gromadzenia, przechowywania i udostępniania zbiorów </t>
  </si>
  <si>
    <t>Załącznik Nr 6
do  Uchwały Nr ………….
Sejmiku Województwa Podkarpackiego 
 w Rzeszowie  z dnia  ……………….</t>
  </si>
  <si>
    <t>Załącznik Nr 7
do  Uchwały Nr  ………….
Sejmiku Województwa Podkarpackiego 
 w Rzeszowie  z dnia  ………….</t>
  </si>
  <si>
    <t xml:space="preserve">ZESTAWIENIE  DOCHODÓW  I  WYDATKÓW  ZWIĄZANYCH  
Z  REALIZACJĄ  ZADAŃ  WSPÓLNYCH  REALIZOWANYCH  NA  PODSTAWIE 
POROZUMIEŃ  MIĘDZY  JEDNOSTKAMI  SAMORZĄDU  TERYTORIALNEGO </t>
  </si>
  <si>
    <t xml:space="preserve">DOCHODY Z TYTUŁU DOTACJI OTRZYMANYCH NA PODSTAWIE POROZUMIEŃ 
Z JEDNOSTKAMI SAMORZĄDU TERYTORIALNEGO  </t>
  </si>
  <si>
    <t xml:space="preserve">Rozdział </t>
  </si>
  <si>
    <t>92116</t>
  </si>
  <si>
    <t>Biblioteki</t>
  </si>
  <si>
    <t xml:space="preserve">WYDATKI  NA  ZADANIA  REALIZOWANE  NA  PODSTAWIE  POROZUMIEŃ  
Z  JEDNOSTKAMI  SAMORZĄDU  TERYTORIALNEGO  </t>
  </si>
  <si>
    <t>Wydatki 
OGÓŁEM</t>
  </si>
  <si>
    <t>Wydatki 
bieżące</t>
  </si>
  <si>
    <t>Wydatki 
majątkowe</t>
  </si>
  <si>
    <t>wynagrodzenia 
i składki od nich naliczane</t>
  </si>
  <si>
    <t>dotacje na zadania bieżące</t>
  </si>
  <si>
    <t>pozostałe 
wydatki bieżące</t>
  </si>
  <si>
    <t>KULTURA I OCHRONA 
DZIEDZICTWA NARODOWEGO</t>
  </si>
  <si>
    <t>ZESTAWIENIE  DOCHODÓW  I  WYDATKÓW  ZWIĄZANYCH  
Z  REALIZACJĄ  ZADAŃ  Z  ZAKRESU  ADMINISTRACJI  RZĄDOWEJ  
ORAZ  INNYCH  ZADAŃ  ZLECONYCH  SAMORZĄDOWI 
WOJEWÓDZTWA  PODKARPACKIEGO USTAWAMI</t>
  </si>
  <si>
    <t>DOCHODY Z TYTUŁU PRZYZNANYCH Z BUDŻETU PAŃSTWA DOTACJI 
NA REALIZACJĘ ZADAŃ Z ZAKRESU ADMINISTRACJI RZĄDOWEJ</t>
  </si>
  <si>
    <t>Prace geodezyjno - urządzeniowe na potrzeby rolnictwa</t>
  </si>
  <si>
    <t>Program Rozwoju Obszarów Wiejskich 2007-2013</t>
  </si>
  <si>
    <t>710</t>
  </si>
  <si>
    <t>71005</t>
  </si>
  <si>
    <t>71012</t>
  </si>
  <si>
    <t>71013</t>
  </si>
  <si>
    <t>71095</t>
  </si>
  <si>
    <t>75011</t>
  </si>
  <si>
    <t>75046</t>
  </si>
  <si>
    <t>752</t>
  </si>
  <si>
    <t>75212</t>
  </si>
  <si>
    <t>851</t>
  </si>
  <si>
    <t>OCHRONA  ZDROWIA</t>
  </si>
  <si>
    <t>85141</t>
  </si>
  <si>
    <t>85156</t>
  </si>
  <si>
    <t>Składki na ubezpieczenie zdrowotne oraz świadczenia 
dla osób nieobjętych obowiązkiem ubezpieczenia zdrowotnego</t>
  </si>
  <si>
    <t>852</t>
  </si>
  <si>
    <t>85212</t>
  </si>
  <si>
    <t>Świadczenia rodzinne, świadczenie z funduszu alimentacyjnego oraz składki
na ubezpieczenia emerytalne i rentowe z ubezpieczenia społecznego</t>
  </si>
  <si>
    <t>85226</t>
  </si>
  <si>
    <t>Ośrodki adopcyjno-opiekuńcze</t>
  </si>
  <si>
    <t>853</t>
  </si>
  <si>
    <t>Wojewódzkie urzędy pracy</t>
  </si>
  <si>
    <t xml:space="preserve">    w złotych</t>
  </si>
  <si>
    <t xml:space="preserve">WYDATKI  NA  ZADANIA  Z  ZAKRESU  ADMINISTRACJI  RZĄDOWEJ                                                                                                                                                                                         </t>
  </si>
  <si>
    <t>z tego:</t>
  </si>
  <si>
    <t>Wydatki jednostek budżetowych</t>
  </si>
  <si>
    <t>Dotacje na zadania bieżące</t>
  </si>
  <si>
    <t>Świadczenia na rzecz osób fizycznych</t>
  </si>
  <si>
    <t>wynagro-
dzenia i 
składki od nich naliczane</t>
  </si>
  <si>
    <t>wydatki związane z realizacjąich statutowych zadań</t>
  </si>
  <si>
    <t>razem</t>
  </si>
  <si>
    <t>Program Rozwoju Obszarów Wiejskich 
2007-2013</t>
  </si>
  <si>
    <t>Ośrodki dokumentacji 
geodezyjnej i kartograficznej</t>
  </si>
  <si>
    <t>Dochody
OGÓŁEM</t>
  </si>
  <si>
    <t>w tym: podlegające przekazaniu</t>
  </si>
  <si>
    <t xml:space="preserve">do budżetu państwa </t>
  </si>
  <si>
    <t>do budżetu samorządu</t>
  </si>
  <si>
    <t>60095</t>
  </si>
  <si>
    <t>900</t>
  </si>
  <si>
    <t>90024</t>
  </si>
  <si>
    <t>Wpływy i wydatki związane z wprowadzeniem do obrotu baterii i akumulatorów</t>
  </si>
  <si>
    <t>Bieszczadzki Oddział Straży Granicznej w Przemyślu</t>
  </si>
  <si>
    <t>Komenda Wojewódzka Państwowej Staży Pożarnej w Rzeszowie</t>
  </si>
  <si>
    <t>PLAN  DOCHODÓW  PODLEGAJĄCYCH  PRZEKAZANIU  DO  BUDŻETU  PAŃSTWA ORAZ STANOWIĄCYCH DOCHÓD BUDŻETU WOJEWÓDZTWA ZWIĄZANYCH  Z  REALIZACJĄ  ZADAŃ  
Z  ZAKRESU  ADMINISTRACJI  RZĄDOWEJ ORAZ INNYCH ZADAŃ</t>
  </si>
  <si>
    <t>Załącznik  Nr 3
do  Uchwały Nr  …………..
Sejmiku Województwa Podkarpackiego 
 w Rzeszowie  z dnia ……………..</t>
  </si>
  <si>
    <t xml:space="preserve"> PODZIAŁ  DOTACJI  CELOWYCH NA  ZADANIA  PUBLICZNE  ZLECONE DO  REALIZACJI  JEDNOSKOM SPOZA SEKTORA FINANSÓW PUBLICZNYCH ORAZ NA  CELE  PUBLICZNE ZWIĄZANE  Z  REALIZACJĄ  ZADAŃ SAMORZĄDU  WOJEWÓDZTWA</t>
  </si>
  <si>
    <t>w  tym :  
DOTACJE</t>
  </si>
  <si>
    <t>01009</t>
  </si>
  <si>
    <t>63003</t>
  </si>
  <si>
    <t>na koszty wdrażania Działań 2.5 i 3.4 Zintegrowanego Programu Operacyjnego Rozwoju Regionalnego 2004 - 2006</t>
  </si>
  <si>
    <t>85153</t>
  </si>
  <si>
    <t>na zadania i cele publiczne z zakresu przeciwdziałania narkomanii w ramach "Wojewódzkiego Programu Przeciwdziałania Narkomanii"</t>
  </si>
  <si>
    <t>85154</t>
  </si>
  <si>
    <t xml:space="preserve">na zadania i cele publiczne z zakresu wychowania w trzeźwości i przeciwdziałania alkoholizmowi, zatrudnienia socjalnego, przeciwdziałania przemocy w rodzinie  w ramach "Wojewódzkiego Programu Profilaktyki i Rozwiązywania Problemów Alkoholowych" </t>
  </si>
  <si>
    <t>85217</t>
  </si>
  <si>
    <t>85311</t>
  </si>
  <si>
    <t>92105</t>
  </si>
  <si>
    <t>na zadania i cele z zakresu ochrony i konserwacji zabytków - szczegółowy podział dotacji zgodnie z zasadami udzielania dotacji dokonany zostanie odrębną uchwałą Sejmiku Województwa</t>
  </si>
  <si>
    <t>926</t>
  </si>
  <si>
    <t>92605</t>
  </si>
  <si>
    <t>Wojewódzki Szpital Specjalistyczny w Rzeszowie</t>
  </si>
  <si>
    <t>Realizacja zadania pn. "Kompleksowa modernizacja, odnowa i ochrona budynku Centrum Kulturalnego w Przemyślu - wojewódzkiej instytucji kultury (II część)"</t>
  </si>
  <si>
    <t>Realizacja wskazanych zadań i programów, w tym na:
1) Muzyczny Festiwal w Łańcucie - 500.000,-zł,
2) organizację cyklu koncertów na terenie województwa podkarpackiego pn. "Przestrzeń otwarta dla muzyki" - 200.000,-zł.</t>
  </si>
  <si>
    <t>Realizacja wskazanych zadań i programów, w tym na: 
 1) XXXIII Biesiadę Teatralną w Horyńcu Zdroju - Konfrontacje Zespołów Teatralnych Małych Form - 40.000,-zł,
 2) Przemyską Jesień Teatralną - 46.000,-zł,
 3) Przegląd Orkiestr Wojsk Lądowych - 55.000,-zł</t>
  </si>
  <si>
    <t xml:space="preserve">Realizacja wskazanych zadań i programów - Dyskusyjne Kluby Książki </t>
  </si>
  <si>
    <t xml:space="preserve">Muzeum-Zamek w Łańcucie </t>
  </si>
  <si>
    <t xml:space="preserve">Realizacja zadania inwestycyjnego pn. "Budowa Muzeum Polaków ratujących Żydów na Podkarpaciu im. Rodziny Ulmów w Markowej" </t>
  </si>
  <si>
    <t>630</t>
  </si>
  <si>
    <t>na rekompensatę  z tytułu wykonywania kolejowych przewozów osób</t>
  </si>
  <si>
    <t xml:space="preserve">na zadania i cele publiczne z w zakresu upowszechniania turystyki </t>
  </si>
  <si>
    <t xml:space="preserve">na zadania i cele publiczne z zakresu ratownictwa górskiego i wodnego </t>
  </si>
  <si>
    <t xml:space="preserve">na zadania i cele publiczne z zakresu kultury </t>
  </si>
  <si>
    <t xml:space="preserve">na zadania i cele publiczne z zakresu kultury fizycznej i sportu </t>
  </si>
  <si>
    <t>w tym wydatki:</t>
  </si>
  <si>
    <t>majątkowe</t>
  </si>
  <si>
    <t xml:space="preserve">w tym wydatki:
</t>
  </si>
  <si>
    <t>2330</t>
  </si>
  <si>
    <t>Realizacja  porozumienia dotyczącego dofinansowania zadań związanych z funkcjonowaniem Domu Polski Wschodniej w Brukseli</t>
  </si>
  <si>
    <t>Nazwa  jednostki</t>
  </si>
  <si>
    <t>Wydatki</t>
  </si>
  <si>
    <t>Rozdział 80102</t>
  </si>
  <si>
    <t xml:space="preserve">Zespół Szkół  przy  Szp.Wojew.Nr 2 w  Rzeszowie                 </t>
  </si>
  <si>
    <t>Zespół  Szkół  Specjalnych  w  Rymanowie  Zdroju</t>
  </si>
  <si>
    <t>Rozdział 80130</t>
  </si>
  <si>
    <t>Medyczna Szkoła Policealna  w  Przemyślu</t>
  </si>
  <si>
    <t>Medyczna Szkoła Policealna  w  Jaśle</t>
  </si>
  <si>
    <t xml:space="preserve">Medyczna Szkoła Policealna  w  Sanoku                         </t>
  </si>
  <si>
    <t xml:space="preserve">Medyczna Szkoła Policealna  w  Łańcucie                        </t>
  </si>
  <si>
    <t xml:space="preserve">Medyczna Szkoła Policealna w  Mielcu                         </t>
  </si>
  <si>
    <t>Medyczna Szkoła Policealna  w  Stalowej  Woli</t>
  </si>
  <si>
    <t>Medyczna Szkoła Policealna w  Rzeszowie</t>
  </si>
  <si>
    <t>Rozdział 80141</t>
  </si>
  <si>
    <t>Kolegium  Nauczycielskie  w  Przemyślu</t>
  </si>
  <si>
    <t xml:space="preserve">Nauczycielskie Kolegium Języków Obcych w Dębicy </t>
  </si>
  <si>
    <t xml:space="preserve">Nauczycielskie Kolegium Języków Obcych w Nisku </t>
  </si>
  <si>
    <t>Nauczycielskie Kolegium Języków Obcych w Ropczycach</t>
  </si>
  <si>
    <t>Zespół Kolegiów Nauczycielskich w Tarnobrzegu</t>
  </si>
  <si>
    <t xml:space="preserve">Nauczycielskie Kolegium Języków Obcych w Przemyślu  </t>
  </si>
  <si>
    <t>Nauczycielskie Kolegium Języków Obcych w Rzeszowie</t>
  </si>
  <si>
    <t>Nauczycielskie Kolegium Języków Obcych w Leżajsku</t>
  </si>
  <si>
    <t>Nauczycielskie Kolegium Języków Obcych w Mielcu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</si>
  <si>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</si>
  <si>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</si>
  <si>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</si>
  <si>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</si>
  <si>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</si>
  <si>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</si>
  <si>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</si>
  <si>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</si>
  <si>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 xml:space="preserve">PLAN DOCHODÓW GROMADZONYCH NA WYODRĘBNIONYM RACHUNKU PRZEZ WOJEWÓDZKIE OŚWIATOWE JEDNOSTKI BUDŻETOWE, 
ORAZ WYDATKÓW NIMI FINANSOWANYCH </t>
  </si>
  <si>
    <t>Dochody</t>
  </si>
  <si>
    <t>Wykaz zadań z zakresu administracji rządowej dofinansowanych 
ze środków własnych budżetu Województwa w 2013r.</t>
  </si>
  <si>
    <t xml:space="preserve">w złotych </t>
  </si>
  <si>
    <t>Kwota dofinansowania</t>
  </si>
  <si>
    <t>Nazwa zadania</t>
  </si>
  <si>
    <t>Utrzymanie urządzeń melioracji wodnych (wydatki bieżące).</t>
  </si>
  <si>
    <t>Obsługa PROW 2007-2013.  
Ze środków budżetu Województwa zabezpieczono niekwalifikowalny podatek VAT:
a) wydatki bieżące - 390.000,-zł,
b) wydatki majątkowe - 4.000,-zł.</t>
  </si>
  <si>
    <t>Koszty szacowania szkód łowieckich (wydatki bieżące).</t>
  </si>
  <si>
    <t>Działalność Ośrodka Dokumentacji Geodezyjnej i Kartograficznej w Rzeszowie (wydatki bieżące).</t>
  </si>
  <si>
    <t>Zadania przejęte od administracji rządowej w związku ze zmianami w podziale zadań i kompetencji administracji terenowej z zakresu trurystyki i rolnictwa (wydatki bieżące).</t>
  </si>
  <si>
    <t>Koszty obsługi zadań dotyczących świadczeń rodzinnych (wydatki bieżące).</t>
  </si>
  <si>
    <t xml:space="preserve">Razem </t>
  </si>
  <si>
    <t xml:space="preserve">       OGÓŁEM </t>
  </si>
  <si>
    <t>na zadania w zakresie bieżącego utrzymania wód i urządzeń wodnych dla spółek wodnych  funcjonujących na terenie województwa podkarpackiego</t>
  </si>
  <si>
    <t>na zadania i cele z zakresu pomocy społecznej w ramach "Wojewódzkiego Programu Pomocy Społecznej na lata 2009 - 2015"</t>
  </si>
  <si>
    <t>na zadania i cele z zakresu rehabilitacji zawodowej i społecznej oraz zatrudniania osób niepełnosprawnych w ramach "Wojewódzkiego Programu na Rzecz Wyrównywania Szans Osób Niepełnosprawnych i Przeciwdziałania ich Wykluczeniu Społecznemu na lata 2008 - 2020"</t>
  </si>
  <si>
    <t>na realizację "Programu aktywizacji gospodarczo-turystycznej województwa podkarpackiego poprzez promocję cennych przyrodniczo
i krajobrazowo wskazanych terenów łąkowo-pastwiskowych z zachowaniem bioróżnorodności 
w oparciu o naturalny wypas"</t>
  </si>
  <si>
    <t>dochody bieżące</t>
  </si>
  <si>
    <t>dochody majątkowe</t>
  </si>
  <si>
    <t>Załącznik Nr 8
do  Uchwały Nr //12
Sejmiku Województwa Podkarpackiego 
 w Rzeszowie  z dnia  2012r.</t>
  </si>
  <si>
    <t>Kwota ogółem</t>
  </si>
  <si>
    <t>dotacje dla beneficjentów realizujących projekty w ramach PO KL</t>
  </si>
  <si>
    <t>Załącznik Nr 9
do  Uchwały Nr //12
Sejmiku Województwa Podkarpackiego 
 w Rzeszowie  z dnia  2012r.</t>
  </si>
  <si>
    <t>PODZIAŁ DOTACJI CELOWYCH NA REALIZACJĘ 
REGIONALNEGO PROGRAMU OPERACYJNEGO WOJEWÓDZTWA PODKARPACKIEGO</t>
  </si>
  <si>
    <t>dotacje dla beneficjentów realizujących projekty w ramach RPO WP</t>
  </si>
  <si>
    <t>Załącznik Nr 10
do  Uchwały Nr //12
Sejmiku Województwa Podkarpackiego 
 w Rzeszowie  z dnia  2012r.</t>
  </si>
  <si>
    <t>dotacje dla partnera projektu własnego Urzędu Marszałkowskiego Województwa Podkarpackiego w Rzeszowie pn. "Budowa Centrum Wystawienniczo-Kongresowego Województwa Podkarpackiego"</t>
  </si>
  <si>
    <t>Załącznik Nr 11
do  Uchwały Nr //12
Sejmiku Województwa Podkarpackiego 
 w Rzeszowie  z dnia  2012r.</t>
  </si>
  <si>
    <t>Tabela Nr 3 do Uchwały …….
Sejmiku Województwa Podkarpackiego w Rzeszowie 
z dnia …..</t>
  </si>
  <si>
    <t>Załącznik Nr 12
do  Uchwały Nr ………………
Sejmiku Województwa Podkarpackiego 
 w Rzeszowie  z dnia ………………………..</t>
  </si>
  <si>
    <t>Załącznik Nr 14
do  Uchwały Nr…………..
Sejmiku Województwa Podkarpackiego 
 w Rzeszowie  z dnia  ………..….</t>
  </si>
  <si>
    <t>Załącznik Nr 13
do  Uchwały Nr ……………..
Sejmiku Województwa Podkarpackiego 
 w Rzeszowie  z dnia  …………………….</t>
  </si>
  <si>
    <t xml:space="preserve"> Plan wydatków budżetu Województwa Podkarpackiego na 2013r. -  
na zadania realizowane w ramach programów finansowanych z udziałem środków, o których mowa w art. 5 ust. 1 pkt 2 i 3, 
ustawy o finansach publicznych 
(wg działów, rozdziałów, paragrafów i rodzajów wydatków)</t>
  </si>
  <si>
    <t>Plan dochodów na 2013 r. według działów, rozdziałów, paragrafów klasyfikacji budżetowej 
oraz źródeł dochodów</t>
  </si>
  <si>
    <t>Tabela Nr 1 do Uchwały …….
Sejmiku Województwa Podkarpackiego 
w Rzeszowie z dnia …..</t>
  </si>
  <si>
    <t>Tabela Nr 2 do Uchwały ………….
Sejmiku Województwa Podkarpackiego 
w Rzeszowie z dnia ……………..</t>
  </si>
  <si>
    <t>Plan wydatków na 2013 r. według działów, rozdziałów, paragrafów klasyfikacji budżetowej</t>
  </si>
  <si>
    <t>Przewidywane wykonanie w 2012 r.</t>
  </si>
  <si>
    <t>Rolnictwo i łowiectwo</t>
  </si>
  <si>
    <t>103 410 279</t>
  </si>
  <si>
    <t>Biura geodezji i terenów rolnych</t>
  </si>
  <si>
    <t>wydatki bieżące:</t>
  </si>
  <si>
    <t>wydatki jednostek budżetowych w tym na:</t>
  </si>
  <si>
    <t xml:space="preserve"> - wynagrodzenia i składki od nich naliczane</t>
  </si>
  <si>
    <t>4010</t>
  </si>
  <si>
    <t>Wynagrodzenia osobowe pracowników</t>
  </si>
  <si>
    <t>6 470 200</t>
  </si>
  <si>
    <t>4040</t>
  </si>
  <si>
    <t>Dodatkowe wynagrodzenie roczne</t>
  </si>
  <si>
    <t>472 000</t>
  </si>
  <si>
    <t>4110</t>
  </si>
  <si>
    <t>Składki na ubezpieczenia społeczne</t>
  </si>
  <si>
    <t>1 199 030</t>
  </si>
  <si>
    <t>4120</t>
  </si>
  <si>
    <t>Składki na Fundusz Pracy</t>
  </si>
  <si>
    <t>140 000</t>
  </si>
  <si>
    <t>4170</t>
  </si>
  <si>
    <t>Wynagrodzenia bezosobowe</t>
  </si>
  <si>
    <t>150 000</t>
  </si>
  <si>
    <t xml:space="preserve"> - wydatki związane z realizacją zadań statutowych jednostek budżetowych</t>
  </si>
  <si>
    <t>4140</t>
  </si>
  <si>
    <t>Wpłaty na Państwowy Fundusz Rehabilitacji Osób Niepełnosprawnych</t>
  </si>
  <si>
    <t>70 000</t>
  </si>
  <si>
    <t>Zakup materiałów i wyposażenia</t>
  </si>
  <si>
    <t>700 000</t>
  </si>
  <si>
    <t>4260</t>
  </si>
  <si>
    <t>Zakup energii</t>
  </si>
  <si>
    <t>306 000</t>
  </si>
  <si>
    <t>4270</t>
  </si>
  <si>
    <t>Zakup usług remontowych</t>
  </si>
  <si>
    <t>664 000</t>
  </si>
  <si>
    <t>4280</t>
  </si>
  <si>
    <t>Zakup usług zdrowotnych</t>
  </si>
  <si>
    <t>6 000</t>
  </si>
  <si>
    <t>Zakup usług pozostałych</t>
  </si>
  <si>
    <t>295 000</t>
  </si>
  <si>
    <t>Zakup usług dostępu do sieci Internet</t>
  </si>
  <si>
    <t>24 000</t>
  </si>
  <si>
    <t>Opłaty z tytułu zakupu usług telekomunikacyjnych świadczonych w ruchomej publicznej sieci telefonicznej</t>
  </si>
  <si>
    <t>21 000</t>
  </si>
  <si>
    <t>4370</t>
  </si>
  <si>
    <t>Opłata z tytułu zakupu usług telekomunikacyjnych świadczonych w stacjonarnej publicznej sieci telefonicznej.</t>
  </si>
  <si>
    <t>50 450</t>
  </si>
  <si>
    <t>4390</t>
  </si>
  <si>
    <t>Zakup usług obejmujących wykonanie ekspertyz, analiz i opinii</t>
  </si>
  <si>
    <t>4400</t>
  </si>
  <si>
    <t>Opłaty za administrowanie i czynsze za budynki, lokale i pomieszczenia garażowe</t>
  </si>
  <si>
    <t>Podróże służbowe krajowe</t>
  </si>
  <si>
    <t>260 000</t>
  </si>
  <si>
    <t>4430</t>
  </si>
  <si>
    <t>Różne opłaty i składki</t>
  </si>
  <si>
    <t>61 000</t>
  </si>
  <si>
    <t>4440</t>
  </si>
  <si>
    <t>Odpisy na zakładowy fundusz świadczeń socjalnych</t>
  </si>
  <si>
    <t>136 000</t>
  </si>
  <si>
    <t>4480</t>
  </si>
  <si>
    <t>Podatek od nieruchomości</t>
  </si>
  <si>
    <t>69 600</t>
  </si>
  <si>
    <t>4510</t>
  </si>
  <si>
    <t>Opłaty na rzecz budżetu państwa</t>
  </si>
  <si>
    <t>4520</t>
  </si>
  <si>
    <t>Opłaty na rzecz budżetów jednostek samorządu terytorialnego</t>
  </si>
  <si>
    <t>51 050</t>
  </si>
  <si>
    <t xml:space="preserve">Szkolenia pracowników niebędących członkami korpusu służby cywilnej </t>
  </si>
  <si>
    <t>26 000</t>
  </si>
  <si>
    <t>świadczenia na rzecz osób fizycznych:</t>
  </si>
  <si>
    <t>3020</t>
  </si>
  <si>
    <t>Wydatki osobowe niezaliczone do wynagrodzeń</t>
  </si>
  <si>
    <t>50 000</t>
  </si>
  <si>
    <t>wydatki majątkowe:</t>
  </si>
  <si>
    <t xml:space="preserve"> - inwestycyjne i zakupy inwestycyjne</t>
  </si>
  <si>
    <t>Wydatki na zakupy inwestycyjne jednostek budżetowych</t>
  </si>
  <si>
    <t>90 000</t>
  </si>
  <si>
    <t>Zarządy melioracji i urządzeń wodnych</t>
  </si>
  <si>
    <t>5 600</t>
  </si>
  <si>
    <t>274 200</t>
  </si>
  <si>
    <t>29 893</t>
  </si>
  <si>
    <t>20 000</t>
  </si>
  <si>
    <t>Opłata z tytułu zakupu usług telekomunikacyjnych świadczonych w stacjonarnej publicznej sieci telefonicznej</t>
  </si>
  <si>
    <t>28 000</t>
  </si>
  <si>
    <t>13 000</t>
  </si>
  <si>
    <t>42 000</t>
  </si>
  <si>
    <t>209 807</t>
  </si>
  <si>
    <t>27 000</t>
  </si>
  <si>
    <t>4500</t>
  </si>
  <si>
    <t>Pozostałe podatki na rzecz budżetów jednostek samorządu terytorialnego</t>
  </si>
  <si>
    <t>200</t>
  </si>
  <si>
    <t>300</t>
  </si>
  <si>
    <t>22 000</t>
  </si>
  <si>
    <t>199 500</t>
  </si>
  <si>
    <t>39 668 257</t>
  </si>
  <si>
    <t>25 000</t>
  </si>
  <si>
    <t>760 000</t>
  </si>
  <si>
    <t>13 989 305</t>
  </si>
  <si>
    <t>10 030</t>
  </si>
  <si>
    <t>37 986</t>
  </si>
  <si>
    <t>Wydatki majątkowe:</t>
  </si>
  <si>
    <t>Wydatki inwestycyjne jednostek budżetowych</t>
  </si>
  <si>
    <t>4 065 341</t>
  </si>
  <si>
    <t>13 519 937</t>
  </si>
  <si>
    <t>6 548 979</t>
  </si>
  <si>
    <t>Spółki wodne</t>
  </si>
  <si>
    <t>400 000</t>
  </si>
  <si>
    <t>dotacje na zadania bieżące:</t>
  </si>
  <si>
    <t>2830</t>
  </si>
  <si>
    <t>Dotacja celowa z budżetu na finansowanie lub dofinansowanie zadań zleconych do realizacji pozostałym jednostkom nie zaliczanym do sektora finansów publicznych</t>
  </si>
  <si>
    <t xml:space="preserve">Program rozwoju Obszarów Wiejskich 2007-2013 </t>
  </si>
  <si>
    <t>5 520 000</t>
  </si>
  <si>
    <t>wydatki bieżace:</t>
  </si>
  <si>
    <t>wydatki na programy finansowane z udziałem środków UE i źródeł zagranicznych</t>
  </si>
  <si>
    <t>2 046 500</t>
  </si>
  <si>
    <t>682 500</t>
  </si>
  <si>
    <t>333 750</t>
  </si>
  <si>
    <t>111 250</t>
  </si>
  <si>
    <t>54 000</t>
  </si>
  <si>
    <t>18 000</t>
  </si>
  <si>
    <t>7 500</t>
  </si>
  <si>
    <t>2 500</t>
  </si>
  <si>
    <t>71 100</t>
  </si>
  <si>
    <t>234 000</t>
  </si>
  <si>
    <t>78 000</t>
  </si>
  <si>
    <t>205 972</t>
  </si>
  <si>
    <t>973 500</t>
  </si>
  <si>
    <t>324 500</t>
  </si>
  <si>
    <t>1 500</t>
  </si>
  <si>
    <t>3 000</t>
  </si>
  <si>
    <t>9 750</t>
  </si>
  <si>
    <t>3 250</t>
  </si>
  <si>
    <t>15 750</t>
  </si>
  <si>
    <t>5 250</t>
  </si>
  <si>
    <t>Podróże służbowe zagraniczne</t>
  </si>
  <si>
    <t>1 000</t>
  </si>
  <si>
    <t>8 250</t>
  </si>
  <si>
    <t>2 750</t>
  </si>
  <si>
    <t>3 750</t>
  </si>
  <si>
    <t>1 250</t>
  </si>
  <si>
    <t>2 000</t>
  </si>
  <si>
    <t>18 750</t>
  </si>
  <si>
    <t>6 250</t>
  </si>
  <si>
    <t>30 000</t>
  </si>
  <si>
    <t>45 000</t>
  </si>
  <si>
    <t>6069</t>
  </si>
  <si>
    <t>15 000</t>
  </si>
  <si>
    <t>12 000 000</t>
  </si>
  <si>
    <t>100 000</t>
  </si>
  <si>
    <t>2310</t>
  </si>
  <si>
    <t>Dotacje celowe przekazane gminie na zadania bieżące realizowane na podstawie porozumień (umów) między jednostkami samorządu terytorialnego</t>
  </si>
  <si>
    <t>5 261 700</t>
  </si>
  <si>
    <t>2320</t>
  </si>
  <si>
    <t>Dotacje celowe przekazane dla powiatu na zadania bieżące realizowane na podstawie porozumień (umów) między jednostkami samorządu terytorialnego</t>
  </si>
  <si>
    <t>18 500</t>
  </si>
  <si>
    <t>160 000</t>
  </si>
  <si>
    <t>6610</t>
  </si>
  <si>
    <t>Dotacje celowe przekazane gminie na inwestycje i zakupy inwestycyjne realizowane na podstawie porozumień (umów) między jednostkami samorządu terytorialnego</t>
  </si>
  <si>
    <t>6 318 300</t>
  </si>
  <si>
    <t>Usuwanie skutków klęsk żywiołowych</t>
  </si>
  <si>
    <t>20 017 772</t>
  </si>
  <si>
    <t>6 940 206</t>
  </si>
  <si>
    <t>5 200 595</t>
  </si>
  <si>
    <t>2 498 000</t>
  </si>
  <si>
    <t>3 133 320</t>
  </si>
  <si>
    <t>550 000</t>
  </si>
  <si>
    <t>145 000</t>
  </si>
  <si>
    <t>4590</t>
  </si>
  <si>
    <t>Kary i odszkodowania wypłacane na rzecz osób fizycznych</t>
  </si>
  <si>
    <t>48 320</t>
  </si>
  <si>
    <t>4610</t>
  </si>
  <si>
    <t>Koszty postępowania sądowego i prokuratorskiego</t>
  </si>
  <si>
    <t>40 000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</si>
  <si>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</si>
  <si>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</si>
  <si>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1 850 000</t>
  </si>
  <si>
    <t>Rybołówstwo i rybactwo</t>
  </si>
  <si>
    <t>504 579</t>
  </si>
  <si>
    <t>Program Operacyjny Zrównoważony rozwój sektora rybołówstwa i nadbrzeżnych obszarów rybackich 2007-2013</t>
  </si>
  <si>
    <t>279 361</t>
  </si>
  <si>
    <t>93 121</t>
  </si>
  <si>
    <t>8 162</t>
  </si>
  <si>
    <t>2 721</t>
  </si>
  <si>
    <t>48 785</t>
  </si>
  <si>
    <t>16 262</t>
  </si>
  <si>
    <t>7 041</t>
  </si>
  <si>
    <t>2 347</t>
  </si>
  <si>
    <t>675</t>
  </si>
  <si>
    <t>225</t>
  </si>
  <si>
    <t>874</t>
  </si>
  <si>
    <t>2 850</t>
  </si>
  <si>
    <t>950</t>
  </si>
  <si>
    <t>575</t>
  </si>
  <si>
    <t>1 875</t>
  </si>
  <si>
    <t>625</t>
  </si>
  <si>
    <t>690</t>
  </si>
  <si>
    <t>2 250</t>
  </si>
  <si>
    <t>2 300</t>
  </si>
  <si>
    <t>1 150</t>
  </si>
  <si>
    <t>4 251</t>
  </si>
  <si>
    <t>749</t>
  </si>
  <si>
    <t>7 000</t>
  </si>
  <si>
    <t>150</t>
  </si>
  <si>
    <t>Przetwórstwo przemysłowe</t>
  </si>
  <si>
    <t>75 713 701</t>
  </si>
  <si>
    <t>Rozwój przedsiębiorczości</t>
  </si>
  <si>
    <t>67 368 151</t>
  </si>
  <si>
    <t>Dotacje celowe w ramach programów finansowanych z udziałem środków europejskich oraz środków, o których mowa w art. 5 ust. 1 pkt 3 oraz ust. 3 pkt 5 i 6 ustawy, lub płatności w ramach budżetu środków europejskich</t>
  </si>
  <si>
    <t>8 189 870</t>
  </si>
  <si>
    <t>58 718 137</t>
  </si>
  <si>
    <t>Rozwój kadr nowoczesnej gospodarki i przedsiębiorczości</t>
  </si>
  <si>
    <t>6 927 326</t>
  </si>
  <si>
    <t>6 548 498</t>
  </si>
  <si>
    <t>1 418 224</t>
  </si>
  <si>
    <t>285 842</t>
  </si>
  <si>
    <t>50 442</t>
  </si>
  <si>
    <t>18 356</t>
  </si>
  <si>
    <t>3 240</t>
  </si>
  <si>
    <t>53 358</t>
  </si>
  <si>
    <t>9 416</t>
  </si>
  <si>
    <t>7 604</t>
  </si>
  <si>
    <t>1 343</t>
  </si>
  <si>
    <t>27 392</t>
  </si>
  <si>
    <t>4 833</t>
  </si>
  <si>
    <t>76 923</t>
  </si>
  <si>
    <t>13 574</t>
  </si>
  <si>
    <t>4 080</t>
  </si>
  <si>
    <t>720</t>
  </si>
  <si>
    <t>850</t>
  </si>
  <si>
    <t>522 003</t>
  </si>
  <si>
    <t>92 118</t>
  </si>
  <si>
    <t>1 020</t>
  </si>
  <si>
    <t>180</t>
  </si>
  <si>
    <t>Zakup usług obejmujacych tłumaczenia</t>
  </si>
  <si>
    <t>994</t>
  </si>
  <si>
    <t>176</t>
  </si>
  <si>
    <t>37 740</t>
  </si>
  <si>
    <t>6 660</t>
  </si>
  <si>
    <t>6 630</t>
  </si>
  <si>
    <t>1 170</t>
  </si>
  <si>
    <t>10 200</t>
  </si>
  <si>
    <t>1 800</t>
  </si>
  <si>
    <t>30 192</t>
  </si>
  <si>
    <t>5 328</t>
  </si>
  <si>
    <t>400</t>
  </si>
  <si>
    <t>Wytwarzanie i zaopatrywanie w energię elektryczną, gaz i wodę</t>
  </si>
  <si>
    <t>1 007 824</t>
  </si>
  <si>
    <t>Dostarczanie ciepła</t>
  </si>
  <si>
    <t>671 761</t>
  </si>
  <si>
    <t>288 175</t>
  </si>
  <si>
    <t>Handel</t>
  </si>
  <si>
    <t>301 185</t>
  </si>
  <si>
    <t>162 164</t>
  </si>
  <si>
    <t>28 617</t>
  </si>
  <si>
    <t>28 549</t>
  </si>
  <si>
    <t>5 038</t>
  </si>
  <si>
    <t>4 056</t>
  </si>
  <si>
    <t>716</t>
  </si>
  <si>
    <t>2 550</t>
  </si>
  <si>
    <t>450</t>
  </si>
  <si>
    <t>13 985</t>
  </si>
  <si>
    <t>2 468</t>
  </si>
  <si>
    <t>44 703</t>
  </si>
  <si>
    <t>7 889</t>
  </si>
  <si>
    <t>Transport i łączność</t>
  </si>
  <si>
    <t>433 007 567</t>
  </si>
  <si>
    <t>49 878 240</t>
  </si>
  <si>
    <t>8 234 292</t>
  </si>
  <si>
    <t>210 000</t>
  </si>
  <si>
    <t>Dotacja celowa z budżetu na finansowanie lub dofinansowanie zadań zleconych do realizacji pozostałym jednostkom niezaliczanym do sektora finansów publicznych</t>
  </si>
  <si>
    <t>0</t>
  </si>
  <si>
    <t>25 500</t>
  </si>
  <si>
    <t>12 750</t>
  </si>
  <si>
    <t>60002</t>
  </si>
  <si>
    <t>Infrastruktura kolejowa</t>
  </si>
  <si>
    <t>650 000</t>
  </si>
  <si>
    <t>500 000</t>
  </si>
  <si>
    <t>53 861 000</t>
  </si>
  <si>
    <t>Dotacja przedmiotowa z budżetu dla jednostek niezaliczanych do sektora finansów publicznych</t>
  </si>
  <si>
    <t>60004</t>
  </si>
  <si>
    <t>320 991 471</t>
  </si>
  <si>
    <t>9 620 212</t>
  </si>
  <si>
    <t>660 000</t>
  </si>
  <si>
    <t>1 708 407</t>
  </si>
  <si>
    <t>243 728</t>
  </si>
  <si>
    <t>170 000</t>
  </si>
  <si>
    <t>8 913 476</t>
  </si>
  <si>
    <t>495 500</t>
  </si>
  <si>
    <t>24 449 009</t>
  </si>
  <si>
    <t>39 500</t>
  </si>
  <si>
    <t>16 450 860</t>
  </si>
  <si>
    <t>41 000</t>
  </si>
  <si>
    <t>75 000</t>
  </si>
  <si>
    <t>120 000</t>
  </si>
  <si>
    <t>1 000 000</t>
  </si>
  <si>
    <t>4 000</t>
  </si>
  <si>
    <t>570 000</t>
  </si>
  <si>
    <t>250 000</t>
  </si>
  <si>
    <t>31 000</t>
  </si>
  <si>
    <t>280 000</t>
  </si>
  <si>
    <t>360 000</t>
  </si>
  <si>
    <t>189 000</t>
  </si>
  <si>
    <t>55 301 725</t>
  </si>
  <si>
    <t>137 137 728</t>
  </si>
  <si>
    <t>51 485 593</t>
  </si>
  <si>
    <t>5 255 000</t>
  </si>
  <si>
    <t>880 072</t>
  </si>
  <si>
    <t>600 624</t>
  </si>
  <si>
    <t>4 008 155</t>
  </si>
  <si>
    <t>zakup i objęcie akcji i udziałów</t>
  </si>
  <si>
    <t>6010</t>
  </si>
  <si>
    <t>Wydatki na zakup i objęcie akcji, wniesienie wkładów do spółek prawa handlowego oraz na uzupełnienie funduszy statutowych banków państwowych i innych instytucji finansowych</t>
  </si>
  <si>
    <t>Turystyka</t>
  </si>
  <si>
    <t>6 276 964</t>
  </si>
  <si>
    <t>Zadania w zakresie upowszechniania turystyki</t>
  </si>
  <si>
    <t>750 000</t>
  </si>
  <si>
    <t>350 000</t>
  </si>
  <si>
    <t>5 526 964</t>
  </si>
  <si>
    <t>4 697 920</t>
  </si>
  <si>
    <t>700</t>
  </si>
  <si>
    <t>Gospodarka mieszkaniowa</t>
  </si>
  <si>
    <t>1 131 100</t>
  </si>
  <si>
    <t>70005</t>
  </si>
  <si>
    <t>10 000</t>
  </si>
  <si>
    <t>775 000</t>
  </si>
  <si>
    <t>1 100</t>
  </si>
  <si>
    <t>Działalność usługowa</t>
  </si>
  <si>
    <t>8 149 000</t>
  </si>
  <si>
    <t>71003</t>
  </si>
  <si>
    <t>3 910 000</t>
  </si>
  <si>
    <t>2 525 000</t>
  </si>
  <si>
    <t>195 000</t>
  </si>
  <si>
    <t>448 000</t>
  </si>
  <si>
    <t>37 000</t>
  </si>
  <si>
    <t>85 000</t>
  </si>
  <si>
    <t>4240</t>
  </si>
  <si>
    <t>Zakup pomocy naukowych, dydaktycznych i książek</t>
  </si>
  <si>
    <t>115 000</t>
  </si>
  <si>
    <t>9 000</t>
  </si>
  <si>
    <t>3 500</t>
  </si>
  <si>
    <t>16 000</t>
  </si>
  <si>
    <t>108 670</t>
  </si>
  <si>
    <t>8 000</t>
  </si>
  <si>
    <t>5 000</t>
  </si>
  <si>
    <t>75 790</t>
  </si>
  <si>
    <t>11 040</t>
  </si>
  <si>
    <t>12 000</t>
  </si>
  <si>
    <t>945 000</t>
  </si>
  <si>
    <t>343 600</t>
  </si>
  <si>
    <t>59 000</t>
  </si>
  <si>
    <t>49 200</t>
  </si>
  <si>
    <t>17 000</t>
  </si>
  <si>
    <t>124 700</t>
  </si>
  <si>
    <t>2 400</t>
  </si>
  <si>
    <t>48 900</t>
  </si>
  <si>
    <t>4530</t>
  </si>
  <si>
    <t>Podatek od towarów i usług (VAT).</t>
  </si>
  <si>
    <t>200 000</t>
  </si>
  <si>
    <t>2 325 000</t>
  </si>
  <si>
    <t>300 000</t>
  </si>
  <si>
    <t>Informatyka</t>
  </si>
  <si>
    <t>122 019 634</t>
  </si>
  <si>
    <t>2 768 609</t>
  </si>
  <si>
    <t>40 614 097</t>
  </si>
  <si>
    <t>7 178 547</t>
  </si>
  <si>
    <t>71 007 912</t>
  </si>
  <si>
    <t>215 469</t>
  </si>
  <si>
    <t>730</t>
  </si>
  <si>
    <t>Nauka</t>
  </si>
  <si>
    <t>9 233 463</t>
  </si>
  <si>
    <t>5 613 969</t>
  </si>
  <si>
    <t>990 700</t>
  </si>
  <si>
    <t>465 342</t>
  </si>
  <si>
    <t>82 120</t>
  </si>
  <si>
    <t>22 950</t>
  </si>
  <si>
    <t>4 050</t>
  </si>
  <si>
    <t>69 528</t>
  </si>
  <si>
    <t>12 270</t>
  </si>
  <si>
    <t>11 399</t>
  </si>
  <si>
    <t>2 011</t>
  </si>
  <si>
    <t>36 046</t>
  </si>
  <si>
    <t>6 362</t>
  </si>
  <si>
    <t>1 700</t>
  </si>
  <si>
    <t>1 161 253</t>
  </si>
  <si>
    <t>204 927</t>
  </si>
  <si>
    <t>51 000</t>
  </si>
  <si>
    <t>144 500</t>
  </si>
  <si>
    <t>8 500</t>
  </si>
  <si>
    <t>Administracja publiczna</t>
  </si>
  <si>
    <t>105 689 661</t>
  </si>
  <si>
    <t>1 188 367</t>
  </si>
  <si>
    <t>871 886</t>
  </si>
  <si>
    <t>59 983</t>
  </si>
  <si>
    <t>132 422</t>
  </si>
  <si>
    <t>21 362</t>
  </si>
  <si>
    <t>24 300</t>
  </si>
  <si>
    <t>4 500</t>
  </si>
  <si>
    <t>21 414</t>
  </si>
  <si>
    <t>75017</t>
  </si>
  <si>
    <t>Samorządowe sejmiki województw</t>
  </si>
  <si>
    <t>1 092 000</t>
  </si>
  <si>
    <t>117 000</t>
  </si>
  <si>
    <t>3030</t>
  </si>
  <si>
    <t xml:space="preserve">Różne wydatki na rzecz osób fizycznych </t>
  </si>
  <si>
    <t>905 000</t>
  </si>
  <si>
    <t>26 383 176</t>
  </si>
  <si>
    <t>1 931 083</t>
  </si>
  <si>
    <t>4 507 604</t>
  </si>
  <si>
    <t>646 388</t>
  </si>
  <si>
    <t>3 070 000</t>
  </si>
  <si>
    <t>1 200 000</t>
  </si>
  <si>
    <t>55 500</t>
  </si>
  <si>
    <t>2 027 851</t>
  </si>
  <si>
    <t>184 000</t>
  </si>
  <si>
    <t>47 500</t>
  </si>
  <si>
    <t>4380</t>
  </si>
  <si>
    <t>1 058 510</t>
  </si>
  <si>
    <t>68 000</t>
  </si>
  <si>
    <t>4580</t>
  </si>
  <si>
    <t>Pozostałe odsetki</t>
  </si>
  <si>
    <t>35 976</t>
  </si>
  <si>
    <t>356 016</t>
  </si>
  <si>
    <t>Nagrody o charakterze szczególnym niezaliczone do wynagrodzeń</t>
  </si>
  <si>
    <t>12 110 000</t>
  </si>
  <si>
    <t>54 544</t>
  </si>
  <si>
    <t>864 970</t>
  </si>
  <si>
    <t>2 633</t>
  </si>
  <si>
    <t>2 126 673</t>
  </si>
  <si>
    <t>9 677</t>
  </si>
  <si>
    <t>324 307</t>
  </si>
  <si>
    <t>1 396</t>
  </si>
  <si>
    <t>748 000</t>
  </si>
  <si>
    <t>449 230</t>
  </si>
  <si>
    <t>12 570</t>
  </si>
  <si>
    <t>453 570</t>
  </si>
  <si>
    <t>3 105 645</t>
  </si>
  <si>
    <t>48 855</t>
  </si>
  <si>
    <t>6 615</t>
  </si>
  <si>
    <t>285</t>
  </si>
  <si>
    <t>5 695</t>
  </si>
  <si>
    <t>1 005</t>
  </si>
  <si>
    <t>Zakup usług obejmujących tłumaczenia</t>
  </si>
  <si>
    <t>440 000</t>
  </si>
  <si>
    <t>27 625</t>
  </si>
  <si>
    <t>4 875</t>
  </si>
  <si>
    <t>172 227</t>
  </si>
  <si>
    <t>2 687</t>
  </si>
  <si>
    <t>143 000</t>
  </si>
  <si>
    <t>648 450</t>
  </si>
  <si>
    <t>8 550</t>
  </si>
  <si>
    <t>2 307 000</t>
  </si>
  <si>
    <t>2 000 000</t>
  </si>
  <si>
    <t>64 000</t>
  </si>
  <si>
    <t>425</t>
  </si>
  <si>
    <t>43 250</t>
  </si>
  <si>
    <t>13 325</t>
  </si>
  <si>
    <t>Centrum Rozwoju Zasobów Ludzkich</t>
  </si>
  <si>
    <t>393 111</t>
  </si>
  <si>
    <t>165 484</t>
  </si>
  <si>
    <t>29 202</t>
  </si>
  <si>
    <t>11 958</t>
  </si>
  <si>
    <t>2 110</t>
  </si>
  <si>
    <t>26 795</t>
  </si>
  <si>
    <t>4 729</t>
  </si>
  <si>
    <t>4 349</t>
  </si>
  <si>
    <t>768</t>
  </si>
  <si>
    <t>4 250</t>
  </si>
  <si>
    <t>75</t>
  </si>
  <si>
    <t>45 627</t>
  </si>
  <si>
    <t>8 052</t>
  </si>
  <si>
    <t>306</t>
  </si>
  <si>
    <t>54</t>
  </si>
  <si>
    <t>42 500</t>
  </si>
  <si>
    <t>14 110</t>
  </si>
  <si>
    <t>2 490</t>
  </si>
  <si>
    <t>3 400</t>
  </si>
  <si>
    <t>3 720</t>
  </si>
  <si>
    <t>657</t>
  </si>
  <si>
    <t>17 819 493</t>
  </si>
  <si>
    <t>65 000</t>
  </si>
  <si>
    <t>620 837</t>
  </si>
  <si>
    <t>14 542 763</t>
  </si>
  <si>
    <t>35 000</t>
  </si>
  <si>
    <t>Dotacje celowe przekazane do samorządu województwa na zadania bieżące realizowane na podstawie porozumień (umów) między jednostkami samorządu terytorialnego</t>
  </si>
  <si>
    <t>999 185</t>
  </si>
  <si>
    <t>856 708</t>
  </si>
  <si>
    <t>14 312 272</t>
  </si>
  <si>
    <t>163 500</t>
  </si>
  <si>
    <t>20 685</t>
  </si>
  <si>
    <t>3 053 996</t>
  </si>
  <si>
    <t>274 900</t>
  </si>
  <si>
    <t>237 000</t>
  </si>
  <si>
    <t>181 000</t>
  </si>
  <si>
    <t>70 169</t>
  </si>
  <si>
    <t>12 383</t>
  </si>
  <si>
    <t>12 062</t>
  </si>
  <si>
    <t>2 128</t>
  </si>
  <si>
    <t>1 733</t>
  </si>
  <si>
    <t>34 510</t>
  </si>
  <si>
    <t>6 090</t>
  </si>
  <si>
    <t>52 700</t>
  </si>
  <si>
    <t>9 300</t>
  </si>
  <si>
    <t>19 380</t>
  </si>
  <si>
    <t>3 420</t>
  </si>
  <si>
    <t>11 050</t>
  </si>
  <si>
    <t>1 950</t>
  </si>
  <si>
    <t>77 350</t>
  </si>
  <si>
    <t>13 650</t>
  </si>
  <si>
    <t>6 796 615</t>
  </si>
  <si>
    <t>3 241 895</t>
  </si>
  <si>
    <t>Obrona narodowa</t>
  </si>
  <si>
    <t>Bezpieczeństwo publiczne i ochrona przeciwpożarowa</t>
  </si>
  <si>
    <t>1 463 000</t>
  </si>
  <si>
    <t>Komendy wojewódzkie Policji</t>
  </si>
  <si>
    <t>3000</t>
  </si>
  <si>
    <t>Wpłaty jednostek na państwowy fundusz celowy</t>
  </si>
  <si>
    <t>153 000</t>
  </si>
  <si>
    <t>Straż Graniczna</t>
  </si>
  <si>
    <t>163 000</t>
  </si>
  <si>
    <t>98 914</t>
  </si>
  <si>
    <t>Komendy Wojewódzkie Państwowej Straży Pożarnej</t>
  </si>
  <si>
    <t>75415</t>
  </si>
  <si>
    <t>Zadania ratownictwa górskiego i wodnego</t>
  </si>
  <si>
    <t>200 370</t>
  </si>
  <si>
    <t>757</t>
  </si>
  <si>
    <t>Obsługa długu publicznego</t>
  </si>
  <si>
    <t>23 939 918</t>
  </si>
  <si>
    <t>75702</t>
  </si>
  <si>
    <t>Obsługa papierów wartościowych, kredytów i pożyczek jednostek samorządu terytorialnego</t>
  </si>
  <si>
    <t>19 317 200</t>
  </si>
  <si>
    <t>obsługa długu JST</t>
  </si>
  <si>
    <t>8110</t>
  </si>
  <si>
    <t>Odsetki od samorządowych papierów wartościowych lub zaciągniętych przez jednostkę samorządu terytorialnego kredytów i pożyczek</t>
  </si>
  <si>
    <t>19 307 200</t>
  </si>
  <si>
    <t>75704</t>
  </si>
  <si>
    <t>Rozliczenia z tytułu poręczeń i gwarancji udzielonych przez Skarb Państwa lub jednostkę samorządu terytorialnego</t>
  </si>
  <si>
    <t>4 622 718</t>
  </si>
  <si>
    <t>wypłaty z tytułu poręczeń i gwarancji:</t>
  </si>
  <si>
    <t>8020</t>
  </si>
  <si>
    <t>Wypłaty z tytułu gwarancji i poręczeń</t>
  </si>
  <si>
    <t>758</t>
  </si>
  <si>
    <t>Różne rozliczenia</t>
  </si>
  <si>
    <t>16 587 932</t>
  </si>
  <si>
    <t>75818</t>
  </si>
  <si>
    <t>Rezerwy ogólne i celowe</t>
  </si>
  <si>
    <t>4810</t>
  </si>
  <si>
    <t>Rezerwy</t>
  </si>
  <si>
    <t>5 088 718</t>
  </si>
  <si>
    <t>801</t>
  </si>
  <si>
    <t>76 565 167</t>
  </si>
  <si>
    <t>80102</t>
  </si>
  <si>
    <t>4 433 357</t>
  </si>
  <si>
    <t>3 159 958</t>
  </si>
  <si>
    <t>205 429</t>
  </si>
  <si>
    <t>542 607</t>
  </si>
  <si>
    <t>86 149</t>
  </si>
  <si>
    <t>19 930</t>
  </si>
  <si>
    <t>6 120</t>
  </si>
  <si>
    <t>2 730</t>
  </si>
  <si>
    <t>58 406</t>
  </si>
  <si>
    <t>2 323</t>
  </si>
  <si>
    <t>3 517</t>
  </si>
  <si>
    <t>2 958</t>
  </si>
  <si>
    <t>185 003</t>
  </si>
  <si>
    <t>1 215</t>
  </si>
  <si>
    <t>świadczenia na rzecz osób fizycznych</t>
  </si>
  <si>
    <t>154 512</t>
  </si>
  <si>
    <t>80111</t>
  </si>
  <si>
    <t>Gimnazja specjalne</t>
  </si>
  <si>
    <t>1 679 428</t>
  </si>
  <si>
    <t>1 247 917</t>
  </si>
  <si>
    <t>79 185</t>
  </si>
  <si>
    <t>203 714</t>
  </si>
  <si>
    <t>33 053</t>
  </si>
  <si>
    <t>3 200</t>
  </si>
  <si>
    <t>78 590</t>
  </si>
  <si>
    <t>31 269</t>
  </si>
  <si>
    <t>80121</t>
  </si>
  <si>
    <t>Licea ogólnokształcące specjalne</t>
  </si>
  <si>
    <t>422 182</t>
  </si>
  <si>
    <t>310 961</t>
  </si>
  <si>
    <t>15 438</t>
  </si>
  <si>
    <t>49 286</t>
  </si>
  <si>
    <t>7 997</t>
  </si>
  <si>
    <t>4 100</t>
  </si>
  <si>
    <t>6 400</t>
  </si>
  <si>
    <t>80130</t>
  </si>
  <si>
    <t>Szkoły zawodowe</t>
  </si>
  <si>
    <t>20 481 777</t>
  </si>
  <si>
    <t>12 990 635</t>
  </si>
  <si>
    <t>906 470</t>
  </si>
  <si>
    <t>2 113 461</t>
  </si>
  <si>
    <t>333 794</t>
  </si>
  <si>
    <t>30 315</t>
  </si>
  <si>
    <t>30 450</t>
  </si>
  <si>
    <t>124 295</t>
  </si>
  <si>
    <t>142 942</t>
  </si>
  <si>
    <t>622 916</t>
  </si>
  <si>
    <t>439 248</t>
  </si>
  <si>
    <t>12 175</t>
  </si>
  <si>
    <t>258 159</t>
  </si>
  <si>
    <t>6 542</t>
  </si>
  <si>
    <t>33 972</t>
  </si>
  <si>
    <t>6 840</t>
  </si>
  <si>
    <t>24 720</t>
  </si>
  <si>
    <t>14 694</t>
  </si>
  <si>
    <t>762 405</t>
  </si>
  <si>
    <t>9 850</t>
  </si>
  <si>
    <t>56 771</t>
  </si>
  <si>
    <t>80141</t>
  </si>
  <si>
    <t>10 911 898</t>
  </si>
  <si>
    <t>7 351 908</t>
  </si>
  <si>
    <t>528 977</t>
  </si>
  <si>
    <t>1 241 418</t>
  </si>
  <si>
    <t>182 089</t>
  </si>
  <si>
    <t>438 060</t>
  </si>
  <si>
    <t>15 500</t>
  </si>
  <si>
    <t>87 389</t>
  </si>
  <si>
    <t>305 067</t>
  </si>
  <si>
    <t>13 230</t>
  </si>
  <si>
    <t>169 901</t>
  </si>
  <si>
    <t>9 718</t>
  </si>
  <si>
    <t>23 120</t>
  </si>
  <si>
    <t>21 254</t>
  </si>
  <si>
    <t>13 300</t>
  </si>
  <si>
    <t>399 918</t>
  </si>
  <si>
    <t>12 400</t>
  </si>
  <si>
    <t>12 099</t>
  </si>
  <si>
    <t>Dokształcanie i doskonalenie nauczycieli</t>
  </si>
  <si>
    <t>13 357 675</t>
  </si>
  <si>
    <t>4 823 372</t>
  </si>
  <si>
    <t>364 639</t>
  </si>
  <si>
    <t>706 280</t>
  </si>
  <si>
    <t>55 826</t>
  </si>
  <si>
    <t>27 955</t>
  </si>
  <si>
    <t>44 562</t>
  </si>
  <si>
    <t>168 105</t>
  </si>
  <si>
    <t>248 463</t>
  </si>
  <si>
    <t>6 860</t>
  </si>
  <si>
    <t>131 839</t>
  </si>
  <si>
    <t>3 006</t>
  </si>
  <si>
    <t>7 400</t>
  </si>
  <si>
    <t>14 558</t>
  </si>
  <si>
    <t>79 887</t>
  </si>
  <si>
    <t>212 587</t>
  </si>
  <si>
    <t>103 926</t>
  </si>
  <si>
    <t>1 012</t>
  </si>
  <si>
    <t>823 395</t>
  </si>
  <si>
    <t>60 458</t>
  </si>
  <si>
    <t>73 484</t>
  </si>
  <si>
    <t>5 461</t>
  </si>
  <si>
    <t>137 763</t>
  </si>
  <si>
    <t>21 364</t>
  </si>
  <si>
    <t>1 365</t>
  </si>
  <si>
    <t>191 229</t>
  </si>
  <si>
    <t>26 484</t>
  </si>
  <si>
    <t>171 319</t>
  </si>
  <si>
    <t>7 611</t>
  </si>
  <si>
    <t>Zakup środków żywności</t>
  </si>
  <si>
    <t>417 030</t>
  </si>
  <si>
    <t>42 122</t>
  </si>
  <si>
    <t>40 623</t>
  </si>
  <si>
    <t>3 115</t>
  </si>
  <si>
    <t>218</t>
  </si>
  <si>
    <t>2 805 924</t>
  </si>
  <si>
    <t>152 701</t>
  </si>
  <si>
    <t>28 469</t>
  </si>
  <si>
    <t>19 116</t>
  </si>
  <si>
    <t>6 185</t>
  </si>
  <si>
    <t>96 797</t>
  </si>
  <si>
    <t>16 748</t>
  </si>
  <si>
    <t>60 342</t>
  </si>
  <si>
    <t>17 112</t>
  </si>
  <si>
    <t>80147</t>
  </si>
  <si>
    <t>10 280 731</t>
  </si>
  <si>
    <t>6 049 028</t>
  </si>
  <si>
    <t>458 874</t>
  </si>
  <si>
    <t>990 098</t>
  </si>
  <si>
    <t>147 829</t>
  </si>
  <si>
    <t>9 400</t>
  </si>
  <si>
    <t>52 680</t>
  </si>
  <si>
    <t>216 785</t>
  </si>
  <si>
    <t>226 815</t>
  </si>
  <si>
    <t>563 821</t>
  </si>
  <si>
    <t>73 000</t>
  </si>
  <si>
    <t>8 637</t>
  </si>
  <si>
    <t>331 777</t>
  </si>
  <si>
    <t>122 332</t>
  </si>
  <si>
    <t>31 022</t>
  </si>
  <si>
    <t>313 255</t>
  </si>
  <si>
    <t>23 780</t>
  </si>
  <si>
    <t>16 500</t>
  </si>
  <si>
    <t>351 205</t>
  </si>
  <si>
    <t>18 534</t>
  </si>
  <si>
    <t>11 903</t>
  </si>
  <si>
    <t>14 968 119</t>
  </si>
  <si>
    <t>41 381</t>
  </si>
  <si>
    <t>7 035</t>
  </si>
  <si>
    <t>993</t>
  </si>
  <si>
    <t>2 080</t>
  </si>
  <si>
    <t>26 500</t>
  </si>
  <si>
    <t>449 702</t>
  </si>
  <si>
    <t>dotacje na zadania bieżace:</t>
  </si>
  <si>
    <t>3 425 443</t>
  </si>
  <si>
    <t>56 381</t>
  </si>
  <si>
    <t>3040</t>
  </si>
  <si>
    <t>3240</t>
  </si>
  <si>
    <t>Stypendia dla uczniów</t>
  </si>
  <si>
    <t>9 543 558</t>
  </si>
  <si>
    <t>409 001</t>
  </si>
  <si>
    <t>72 176</t>
  </si>
  <si>
    <t>70 307</t>
  </si>
  <si>
    <t>12 407</t>
  </si>
  <si>
    <t>10 021</t>
  </si>
  <si>
    <t>1 768</t>
  </si>
  <si>
    <t>67 332</t>
  </si>
  <si>
    <t>11 882</t>
  </si>
  <si>
    <t>155 783</t>
  </si>
  <si>
    <t>27 492</t>
  </si>
  <si>
    <t>204</t>
  </si>
  <si>
    <t>36</t>
  </si>
  <si>
    <t>867</t>
  </si>
  <si>
    <t>153</t>
  </si>
  <si>
    <t>23 800</t>
  </si>
  <si>
    <t>4 200</t>
  </si>
  <si>
    <t>5 440</t>
  </si>
  <si>
    <t>960</t>
  </si>
  <si>
    <t>5 950</t>
  </si>
  <si>
    <t>1 050</t>
  </si>
  <si>
    <t>135 750</t>
  </si>
  <si>
    <t>32 605</t>
  </si>
  <si>
    <t>803</t>
  </si>
  <si>
    <t>Szkolnictwo wyższe</t>
  </si>
  <si>
    <t>6 318 168</t>
  </si>
  <si>
    <t>Działalność dydaktyczna</t>
  </si>
  <si>
    <t>Pomoc materialna dla studentów i doktorantów</t>
  </si>
  <si>
    <t>4 968 168</t>
  </si>
  <si>
    <t>Stypendia różne</t>
  </si>
  <si>
    <t>3 874 569</t>
  </si>
  <si>
    <t>871 831</t>
  </si>
  <si>
    <t>75 209</t>
  </si>
  <si>
    <t>13 272</t>
  </si>
  <si>
    <t>4 933</t>
  </si>
  <si>
    <t>871</t>
  </si>
  <si>
    <t>13 719</t>
  </si>
  <si>
    <t>2 421</t>
  </si>
  <si>
    <t>1 967</t>
  </si>
  <si>
    <t>348</t>
  </si>
  <si>
    <t>61 200</t>
  </si>
  <si>
    <t>10 800</t>
  </si>
  <si>
    <t>3 004</t>
  </si>
  <si>
    <t>530</t>
  </si>
  <si>
    <t>28 389</t>
  </si>
  <si>
    <t>5 105</t>
  </si>
  <si>
    <t>80395</t>
  </si>
  <si>
    <t>1 350 000</t>
  </si>
  <si>
    <t>2500</t>
  </si>
  <si>
    <t>Dotacja podmiotowa z budżetu dla uczelni niepublicznej na zadania, o których mowa w art.94 ust. 1 pkt 1 ustawy z dnia 27 lipca 2005 r. - Prawo o szkolnictwie wyższym</t>
  </si>
  <si>
    <t>2520</t>
  </si>
  <si>
    <t>Dotacja podmiotowa z budżetu dla uczelni publicznej na zadania, o których mowa w art.94 ust. 1 pkt 1 ustawy z dnia 27 lipca 2005 r. - Prawo o szkolnictwie wyższym</t>
  </si>
  <si>
    <t>1 150 000</t>
  </si>
  <si>
    <t>Ochrona zdrowia</t>
  </si>
  <si>
    <t>52 384 311</t>
  </si>
  <si>
    <t>85111</t>
  </si>
  <si>
    <t>Szpitale ogólne</t>
  </si>
  <si>
    <t>44 577 491</t>
  </si>
  <si>
    <t>6220</t>
  </si>
  <si>
    <t>Dotacje celowe z budżetu na finansowanie lub dofinansowanie kosztów realizacji inwestycji i zakupów inwestycyjnych innych jednostek sektora finansów publicznych</t>
  </si>
  <si>
    <t>42 343 974</t>
  </si>
  <si>
    <t>85148</t>
  </si>
  <si>
    <t>Medycyna pracy</t>
  </si>
  <si>
    <t>2 351 386</t>
  </si>
  <si>
    <t>2560</t>
  </si>
  <si>
    <t>Dotacja podmiotowa z budżetu dla samodzielnego publicznego zakładu opieki zdrowotnej utworzonego przez jednostkę samorządu terytorialnego</t>
  </si>
  <si>
    <t>1 201 386</t>
  </si>
  <si>
    <t>Zwalczanie narkomanii</t>
  </si>
  <si>
    <t>80 000</t>
  </si>
  <si>
    <t>Przeciwdziałanie alkoholizmowi</t>
  </si>
  <si>
    <t>923 750</t>
  </si>
  <si>
    <t>22 499</t>
  </si>
  <si>
    <t>358 100</t>
  </si>
  <si>
    <t>Składki na ubezpieczenie zdrowotne oraz świadczenia dla osób nie objętych obowiązkiem ubezpieczenia zdrowotnego</t>
  </si>
  <si>
    <t>34 358</t>
  </si>
  <si>
    <t>4130</t>
  </si>
  <si>
    <t>Składki na ubezpieczenie zdrowotne</t>
  </si>
  <si>
    <t>85195</t>
  </si>
  <si>
    <t>16 510</t>
  </si>
  <si>
    <t>Pomoc społeczna</t>
  </si>
  <si>
    <t>16 651 548</t>
  </si>
  <si>
    <t>Świadczenia rodzinne, świadczenia z funduszu alimentacyjneego oraz składki na ubezpieczenia emerytalne i rentowe z ubezpieczenia społecznego</t>
  </si>
  <si>
    <t>1 441 221</t>
  </si>
  <si>
    <t>827 140</t>
  </si>
  <si>
    <t>54 058</t>
  </si>
  <si>
    <t>136 656</t>
  </si>
  <si>
    <t>18 684</t>
  </si>
  <si>
    <t>2 671</t>
  </si>
  <si>
    <t>2 800</t>
  </si>
  <si>
    <t>6 005</t>
  </si>
  <si>
    <t>231 808</t>
  </si>
  <si>
    <t>36 000</t>
  </si>
  <si>
    <t>9 500</t>
  </si>
  <si>
    <t>27 873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</si>
  <si>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</si>
  <si>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</si>
  <si>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126</t>
  </si>
  <si>
    <t>1 600</t>
  </si>
  <si>
    <t>Regionalne ośrodki polityki społecznej</t>
  </si>
  <si>
    <t>2 325 395</t>
  </si>
  <si>
    <t>1 076 180</t>
  </si>
  <si>
    <t>66 877</t>
  </si>
  <si>
    <t>178 985</t>
  </si>
  <si>
    <t>24 035</t>
  </si>
  <si>
    <t>2 340</t>
  </si>
  <si>
    <t>22 800</t>
  </si>
  <si>
    <t>4 628</t>
  </si>
  <si>
    <t>2 700</t>
  </si>
  <si>
    <t>60 155</t>
  </si>
  <si>
    <t>3 850</t>
  </si>
  <si>
    <t>3 300</t>
  </si>
  <si>
    <t>16 400</t>
  </si>
  <si>
    <t>35 035</t>
  </si>
  <si>
    <t>3 210</t>
  </si>
  <si>
    <t>69 700</t>
  </si>
  <si>
    <t>Powiatowe centra pomocy rodzinie</t>
  </si>
  <si>
    <t>457 562</t>
  </si>
  <si>
    <t>452 514</t>
  </si>
  <si>
    <t>Ośrodki pomocy społecznej</t>
  </si>
  <si>
    <t>1 405 094</t>
  </si>
  <si>
    <t>1 372 501</t>
  </si>
  <si>
    <t>576 000</t>
  </si>
  <si>
    <t>358 000</t>
  </si>
  <si>
    <t>62 700</t>
  </si>
  <si>
    <t>9 240</t>
  </si>
  <si>
    <t>6 100</t>
  </si>
  <si>
    <t>22 010</t>
  </si>
  <si>
    <t>3 670</t>
  </si>
  <si>
    <t>33 920</t>
  </si>
  <si>
    <t>5 700</t>
  </si>
  <si>
    <t>31 460</t>
  </si>
  <si>
    <t>19 000</t>
  </si>
  <si>
    <t>10 307 405</t>
  </si>
  <si>
    <t>40 699</t>
  </si>
  <si>
    <t>230 631</t>
  </si>
  <si>
    <t>6 916</t>
  </si>
  <si>
    <t>39 192</t>
  </si>
  <si>
    <t>1 122</t>
  </si>
  <si>
    <t>6 360</t>
  </si>
  <si>
    <t>5 786</t>
  </si>
  <si>
    <t>32 786</t>
  </si>
  <si>
    <t>135</t>
  </si>
  <si>
    <t>765</t>
  </si>
  <si>
    <t>93 246</t>
  </si>
  <si>
    <t>788 653</t>
  </si>
  <si>
    <t>82</t>
  </si>
  <si>
    <t>462</t>
  </si>
  <si>
    <t>436</t>
  </si>
  <si>
    <t>605</t>
  </si>
  <si>
    <t>3 427</t>
  </si>
  <si>
    <t>2 187</t>
  </si>
  <si>
    <t>12 393</t>
  </si>
  <si>
    <t>3 867 736</t>
  </si>
  <si>
    <t>Pozostałe zadania w zakresie polityki społecznej</t>
  </si>
  <si>
    <t>32 552 722</t>
  </si>
  <si>
    <t>Rehabilitacja zawodowa i społeczna osób niepełnosprawnych</t>
  </si>
  <si>
    <t>1 016 130</t>
  </si>
  <si>
    <t>536 500</t>
  </si>
  <si>
    <t>2570</t>
  </si>
  <si>
    <t>Dotacja podmiotowa z budżetu dla pozostałych jednostek sektora finansów publicznych</t>
  </si>
  <si>
    <t>65 778</t>
  </si>
  <si>
    <t>2580</t>
  </si>
  <si>
    <t>Dotacja podmiotowa z budżetu dla jednostek niezaliczanych do sektora finansów publicznych</t>
  </si>
  <si>
    <t>413 852</t>
  </si>
  <si>
    <t>23 693 383</t>
  </si>
  <si>
    <t>5 394 723</t>
  </si>
  <si>
    <t>364 006</t>
  </si>
  <si>
    <t>945 257</t>
  </si>
  <si>
    <t>139 193</t>
  </si>
  <si>
    <t>340 850</t>
  </si>
  <si>
    <t>148 800</t>
  </si>
  <si>
    <t>13 700</t>
  </si>
  <si>
    <t>329 411</t>
  </si>
  <si>
    <t>12 600</t>
  </si>
  <si>
    <t>30 600</t>
  </si>
  <si>
    <t>100</t>
  </si>
  <si>
    <t>194 000</t>
  </si>
  <si>
    <t>36 500</t>
  </si>
  <si>
    <t>292 232</t>
  </si>
  <si>
    <t>28 200</t>
  </si>
  <si>
    <t>1 413 267</t>
  </si>
  <si>
    <t>249 400</t>
  </si>
  <si>
    <t>7 087 899</t>
  </si>
  <si>
    <t>1 250 806</t>
  </si>
  <si>
    <t>498 809</t>
  </si>
  <si>
    <t>88 025</t>
  </si>
  <si>
    <t>1 152 418</t>
  </si>
  <si>
    <t>203 369</t>
  </si>
  <si>
    <t>185 873</t>
  </si>
  <si>
    <t>32 801</t>
  </si>
  <si>
    <t>141 100</t>
  </si>
  <si>
    <t>24 900</t>
  </si>
  <si>
    <t>264 350</t>
  </si>
  <si>
    <t>46 650</t>
  </si>
  <si>
    <t>113 900</t>
  </si>
  <si>
    <t>20 100</t>
  </si>
  <si>
    <t>537 087</t>
  </si>
  <si>
    <t>94 780</t>
  </si>
  <si>
    <t>5 100</t>
  </si>
  <si>
    <t>13 600</t>
  </si>
  <si>
    <t>535 500</t>
  </si>
  <si>
    <t>94 500</t>
  </si>
  <si>
    <t>49 725</t>
  </si>
  <si>
    <t>8 775</t>
  </si>
  <si>
    <t>117 768</t>
  </si>
  <si>
    <t>20 782</t>
  </si>
  <si>
    <t>180 000</t>
  </si>
  <si>
    <t>7 843 209</t>
  </si>
  <si>
    <t>3 725 737</t>
  </si>
  <si>
    <t>596</t>
  </si>
  <si>
    <t>104</t>
  </si>
  <si>
    <t>413 265</t>
  </si>
  <si>
    <t>72 926</t>
  </si>
  <si>
    <t>28 136</t>
  </si>
  <si>
    <t>4 965</t>
  </si>
  <si>
    <t>75 556</t>
  </si>
  <si>
    <t>13 338</t>
  </si>
  <si>
    <t>10 823</t>
  </si>
  <si>
    <t>1 914</t>
  </si>
  <si>
    <t>2 975</t>
  </si>
  <si>
    <t>525</t>
  </si>
  <si>
    <t>158 953</t>
  </si>
  <si>
    <t>28 051</t>
  </si>
  <si>
    <t>3 842</t>
  </si>
  <si>
    <t>678</t>
  </si>
  <si>
    <t>2 629 574</t>
  </si>
  <si>
    <t>464 039</t>
  </si>
  <si>
    <t>4 274</t>
  </si>
  <si>
    <t>1 836</t>
  </si>
  <si>
    <t>324</t>
  </si>
  <si>
    <t>2 690</t>
  </si>
  <si>
    <t>475</t>
  </si>
  <si>
    <t>17 381</t>
  </si>
  <si>
    <t>3 067</t>
  </si>
  <si>
    <t>37 191</t>
  </si>
  <si>
    <t>6 562</t>
  </si>
  <si>
    <t>1 294</t>
  </si>
  <si>
    <t>228</t>
  </si>
  <si>
    <t>10 849</t>
  </si>
  <si>
    <t>1 915</t>
  </si>
  <si>
    <t>Edukacyjna opieka wychowawcza</t>
  </si>
  <si>
    <t>12 758 683</t>
  </si>
  <si>
    <t>85410</t>
  </si>
  <si>
    <t>Internaty i bursy szkolne</t>
  </si>
  <si>
    <t>715 317</t>
  </si>
  <si>
    <t>494 536</t>
  </si>
  <si>
    <t>38 605</t>
  </si>
  <si>
    <t>80 506</t>
  </si>
  <si>
    <t>13 063</t>
  </si>
  <si>
    <t>20 717</t>
  </si>
  <si>
    <t>33 554</t>
  </si>
  <si>
    <t>3 008</t>
  </si>
  <si>
    <t>510</t>
  </si>
  <si>
    <t>26 618</t>
  </si>
  <si>
    <t>3 675</t>
  </si>
  <si>
    <t>Pomoc materialna dla uczniów</t>
  </si>
  <si>
    <t>6 686 070</t>
  </si>
  <si>
    <t>4 391 100</t>
  </si>
  <si>
    <t>774 900</t>
  </si>
  <si>
    <t>184 821</t>
  </si>
  <si>
    <t>32 615</t>
  </si>
  <si>
    <t>50 356</t>
  </si>
  <si>
    <t>8 887</t>
  </si>
  <si>
    <t>7 555</t>
  </si>
  <si>
    <t>1 332</t>
  </si>
  <si>
    <t>968 045</t>
  </si>
  <si>
    <t>170 832</t>
  </si>
  <si>
    <t>18 868</t>
  </si>
  <si>
    <t>3 330</t>
  </si>
  <si>
    <t>34 000</t>
  </si>
  <si>
    <t>2710</t>
  </si>
  <si>
    <t>Dotacja celowa na pomoc finansową udzielaną między jednostkami samorządu terytorialnego na dofinansowanie własnych zadań bieżących</t>
  </si>
  <si>
    <t>4 957 296</t>
  </si>
  <si>
    <t>4 812 910</t>
  </si>
  <si>
    <t>97 630</t>
  </si>
  <si>
    <t>Gospodarka komunalna i ochrona środowiska</t>
  </si>
  <si>
    <t>5 105 424</t>
  </si>
  <si>
    <t>90005</t>
  </si>
  <si>
    <t>1 429 981</t>
  </si>
  <si>
    <t>1 362 981</t>
  </si>
  <si>
    <t>67 000</t>
  </si>
  <si>
    <t>90019</t>
  </si>
  <si>
    <t>12 568</t>
  </si>
  <si>
    <t>10 647</t>
  </si>
  <si>
    <t>1 660</t>
  </si>
  <si>
    <t>261</t>
  </si>
  <si>
    <t>90020</t>
  </si>
  <si>
    <t>10 138</t>
  </si>
  <si>
    <t>8 616</t>
  </si>
  <si>
    <t>1 311</t>
  </si>
  <si>
    <t>211</t>
  </si>
  <si>
    <t>90095</t>
  </si>
  <si>
    <t>115 997</t>
  </si>
  <si>
    <t>106 157</t>
  </si>
  <si>
    <t>Kultura i ochrona dziedzictwa narodowego</t>
  </si>
  <si>
    <t>60 349 171</t>
  </si>
  <si>
    <t>Pozostałe zadania w zakresie kultury</t>
  </si>
  <si>
    <t>1 060 000</t>
  </si>
  <si>
    <t>860 000</t>
  </si>
  <si>
    <t>3250</t>
  </si>
  <si>
    <t>92106</t>
  </si>
  <si>
    <t xml:space="preserve">Teatry </t>
  </si>
  <si>
    <t>4 333 000</t>
  </si>
  <si>
    <t>2480</t>
  </si>
  <si>
    <t>Dotacja podmiotowa z budżetu dla samorządowej instytucji kultury</t>
  </si>
  <si>
    <t>4 253 000</t>
  </si>
  <si>
    <t>2800</t>
  </si>
  <si>
    <t>Dotacja celowa z budżetu dla pozostałych jednostek zaliczanych do sektora finansów publicznych</t>
  </si>
  <si>
    <t>92108</t>
  </si>
  <si>
    <t>Filharmonie, orkiestry, chóry i kapele</t>
  </si>
  <si>
    <t>6 367 184</t>
  </si>
  <si>
    <t>5 942 184</t>
  </si>
  <si>
    <t>315 000</t>
  </si>
  <si>
    <t>92109</t>
  </si>
  <si>
    <t>Domy i ośrodki kultury, świetlice i kluby</t>
  </si>
  <si>
    <t>5 328 333</t>
  </si>
  <si>
    <t>4 609 000</t>
  </si>
  <si>
    <t>557 333</t>
  </si>
  <si>
    <t>92110</t>
  </si>
  <si>
    <t>Galerie i biura wystaw artystycznych</t>
  </si>
  <si>
    <t>430 000</t>
  </si>
  <si>
    <t>92114</t>
  </si>
  <si>
    <t>Pozostałe instytucje kultury</t>
  </si>
  <si>
    <t>1 482 000</t>
  </si>
  <si>
    <t>1 299 000</t>
  </si>
  <si>
    <t>7 374 500</t>
  </si>
  <si>
    <t>6 814 500</t>
  </si>
  <si>
    <t>21 715 488</t>
  </si>
  <si>
    <t>18 947 986</t>
  </si>
  <si>
    <t>600 000</t>
  </si>
  <si>
    <t>2 102 502</t>
  </si>
  <si>
    <t>Ochrona zabytków i opieka nad zabytkami</t>
  </si>
  <si>
    <t>6 536 192</t>
  </si>
  <si>
    <t>2720</t>
  </si>
  <si>
    <t>Dotacje celowe z budżetu na finansowanie lub dofinansowanie prac remontowych i konserwatorskich obiektów zabytkowych przekazane jednostkom niezaliczanym do sektora finansów publicznych</t>
  </si>
  <si>
    <t>3 666 189</t>
  </si>
  <si>
    <t>5 722 474</t>
  </si>
  <si>
    <t>320 000</t>
  </si>
  <si>
    <t>5 391 849</t>
  </si>
  <si>
    <t>925</t>
  </si>
  <si>
    <t>Ogrody botaniczne i zoologiczne oraz naturalne obszary i obiekty chronionej przyrody</t>
  </si>
  <si>
    <t>1 108 836</t>
  </si>
  <si>
    <t>92502</t>
  </si>
  <si>
    <t>440 519</t>
  </si>
  <si>
    <t>29 441</t>
  </si>
  <si>
    <t>82 224</t>
  </si>
  <si>
    <t>9 720</t>
  </si>
  <si>
    <t>11 600</t>
  </si>
  <si>
    <t>91 499</t>
  </si>
  <si>
    <t>29 000</t>
  </si>
  <si>
    <t>40 950</t>
  </si>
  <si>
    <t>82 451</t>
  </si>
  <si>
    <t>4 900</t>
  </si>
  <si>
    <t>90 450</t>
  </si>
  <si>
    <t>13 355</t>
  </si>
  <si>
    <t>24 277</t>
  </si>
  <si>
    <t>Kultura fizyczna</t>
  </si>
  <si>
    <t>20 267 000</t>
  </si>
  <si>
    <t>Zadania w zakresie kultury fizycznej</t>
  </si>
  <si>
    <t>4 305 000</t>
  </si>
  <si>
    <t>6 600</t>
  </si>
  <si>
    <t>27 500</t>
  </si>
  <si>
    <t>dotacje  na zadania bieżące:</t>
  </si>
  <si>
    <t>2820</t>
  </si>
  <si>
    <t>Dotacja celowa z budżetu na finansowanie lub dofinansowanie zadań zleconych do realizacji stowarzyszeniom</t>
  </si>
  <si>
    <t>3 285 000</t>
  </si>
  <si>
    <t>563 000</t>
  </si>
  <si>
    <t>Razem:</t>
  </si>
  <si>
    <t>1 192 500 837</t>
  </si>
  <si>
    <t>I. Wydatki bieżące, w tym:</t>
  </si>
  <si>
    <t>1. Wydatki jednostek budżetowych, z tego:</t>
  </si>
  <si>
    <t xml:space="preserve">    - wynagrodzenia i składki od nich naliczane</t>
  </si>
  <si>
    <t xml:space="preserve">    - wydatki związane z realizacją ich statutowych zadań</t>
  </si>
  <si>
    <t>2. Dotacje na zadania bieżące</t>
  </si>
  <si>
    <t>3. Świadczenia na rzecz osób fizycznych</t>
  </si>
  <si>
    <t>4. Wydatki na programy finansowane z udziałem środków UE i źródeł zagranicznych</t>
  </si>
  <si>
    <t>5. Wypłaty z tytułu poręczeń i gwarancji</t>
  </si>
  <si>
    <t>6. Obsługa długu JST</t>
  </si>
  <si>
    <t>II. Wydatki majątkowe, w tym:</t>
  </si>
  <si>
    <t>1. Inwestycje i zakupy inwestycyjne, z tego:</t>
  </si>
  <si>
    <t xml:space="preserve">   - na programy finansowane z udziałem środków UE i źródeł zagranicznych</t>
  </si>
  <si>
    <t>2. Zakup i objęcie akcji i udziałów</t>
  </si>
  <si>
    <t>3. Wniesienie wkładów do spółek prawa handlowego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</si>
</sst>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7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"/>
      <family val="2"/>
      <charset val="238"/>
    </font>
    <font>
      <sz val="9"/>
      <name val="Arial CE"/>
      <charset val="238"/>
    </font>
    <font>
      <b/>
      <sz val="8"/>
      <name val="Arial"/>
      <family val="2"/>
      <charset val="238"/>
    </font>
    <font>
      <b/>
      <sz val="8"/>
      <name val="Czcionka tekstu podstawowego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Arial"/>
      <family val="2"/>
      <charset val="238"/>
    </font>
    <font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2"/>
      <name val="Arial"/>
      <family val="2"/>
      <charset val="238"/>
    </font>
    <font>
      <i/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Arial"/>
      <family val="2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Times New Roman CE"/>
      <family val="1"/>
      <charset val="238"/>
    </font>
    <font>
      <sz val="14"/>
      <name val="Arial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 CE"/>
      <charset val="238"/>
    </font>
    <font>
      <b/>
      <i/>
      <sz val="12"/>
      <name val="Arial CE"/>
      <charset val="238"/>
    </font>
    <font>
      <sz val="8"/>
      <color indexed="8"/>
      <name val="Arial"/>
      <charset val="204"/>
    </font>
    <font>
      <sz val="9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0"/>
      </patternFill>
    </fill>
  </fills>
  <borders count="1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3" fillId="0" borderId="0"/>
    <xf numFmtId="0" fontId="70" fillId="0" borderId="0" applyNumberFormat="0" applyFill="0" applyBorder="0" applyAlignment="0" applyProtection="0">
      <alignment vertical="top"/>
    </xf>
  </cellStyleXfs>
  <cellXfs count="1604">
    <xf numFmtId="0" fontId="0" fillId="0" borderId="0" xfId="0"/>
    <xf numFmtId="0" fontId="3" fillId="0" borderId="0" xfId="1"/>
    <xf numFmtId="0" fontId="4" fillId="0" borderId="0" xfId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3" fillId="0" borderId="0" xfId="1" applyFill="1"/>
    <xf numFmtId="0" fontId="16" fillId="0" borderId="0" xfId="1" applyFont="1" applyBorder="1" applyAlignment="1">
      <alignment horizontal="right" vertical="center" wrapText="1"/>
    </xf>
    <xf numFmtId="0" fontId="3" fillId="0" borderId="0" xfId="1" applyFont="1" applyAlignment="1">
      <alignment horizontal="left"/>
    </xf>
    <xf numFmtId="3" fontId="3" fillId="0" borderId="0" xfId="1" applyNumberFormat="1"/>
    <xf numFmtId="3" fontId="19" fillId="0" borderId="0" xfId="1" applyNumberFormat="1" applyFont="1"/>
    <xf numFmtId="3" fontId="3" fillId="0" borderId="0" xfId="1" applyNumberFormat="1" applyAlignment="1">
      <alignment horizontal="right"/>
    </xf>
    <xf numFmtId="1" fontId="3" fillId="0" borderId="0" xfId="1" applyNumberFormat="1" applyAlignment="1">
      <alignment horizontal="right"/>
    </xf>
    <xf numFmtId="3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left"/>
    </xf>
    <xf numFmtId="1" fontId="3" fillId="0" borderId="0" xfId="1" applyNumberFormat="1" applyFont="1" applyAlignment="1">
      <alignment horizontal="right"/>
    </xf>
    <xf numFmtId="3" fontId="20" fillId="0" borderId="0" xfId="1" applyNumberFormat="1" applyFont="1" applyAlignment="1">
      <alignment horizontal="right"/>
    </xf>
    <xf numFmtId="3" fontId="21" fillId="0" borderId="0" xfId="1" applyNumberFormat="1" applyFont="1"/>
    <xf numFmtId="0" fontId="20" fillId="0" borderId="0" xfId="1" applyFont="1"/>
    <xf numFmtId="0" fontId="3" fillId="0" borderId="0" xfId="1" applyAlignment="1"/>
    <xf numFmtId="0" fontId="19" fillId="0" borderId="0" xfId="1" applyFont="1"/>
    <xf numFmtId="3" fontId="21" fillId="0" borderId="0" xfId="1" applyNumberFormat="1" applyFont="1" applyAlignment="1">
      <alignment horizontal="right"/>
    </xf>
    <xf numFmtId="0" fontId="3" fillId="0" borderId="0" xfId="1" applyAlignment="1">
      <alignment horizontal="right"/>
    </xf>
    <xf numFmtId="3" fontId="3" fillId="0" borderId="0" xfId="1" applyNumberFormat="1" applyAlignment="1">
      <alignment vertical="center"/>
    </xf>
    <xf numFmtId="0" fontId="19" fillId="0" borderId="0" xfId="1" applyFont="1" applyAlignment="1">
      <alignment horizontal="right"/>
    </xf>
    <xf numFmtId="3" fontId="19" fillId="0" borderId="0" xfId="1" applyNumberFormat="1" applyFont="1" applyAlignment="1">
      <alignment vertical="center"/>
    </xf>
    <xf numFmtId="0" fontId="3" fillId="0" borderId="0" xfId="1" applyFont="1" applyFill="1"/>
    <xf numFmtId="0" fontId="3" fillId="0" borderId="0" xfId="1" applyBorder="1"/>
    <xf numFmtId="0" fontId="12" fillId="0" borderId="0" xfId="1" applyFont="1" applyBorder="1" applyAlignment="1">
      <alignment horizontal="center" vertical="center"/>
    </xf>
    <xf numFmtId="0" fontId="5" fillId="0" borderId="0" xfId="1" applyFont="1" applyFill="1"/>
    <xf numFmtId="0" fontId="5" fillId="0" borderId="0" xfId="1" applyFont="1"/>
    <xf numFmtId="3" fontId="24" fillId="0" borderId="1" xfId="1" applyNumberFormat="1" applyFont="1" applyFill="1" applyBorder="1" applyAlignment="1">
      <alignment vertical="center"/>
    </xf>
    <xf numFmtId="3" fontId="23" fillId="0" borderId="1" xfId="1" applyNumberFormat="1" applyFont="1" applyFill="1" applyBorder="1" applyAlignment="1">
      <alignment vertical="center"/>
    </xf>
    <xf numFmtId="49" fontId="26" fillId="2" borderId="1" xfId="1" applyNumberFormat="1" applyFont="1" applyFill="1" applyBorder="1" applyAlignment="1">
      <alignment horizontal="center" vertical="center" wrapText="1"/>
    </xf>
    <xf numFmtId="3" fontId="25" fillId="2" borderId="1" xfId="1" applyNumberFormat="1" applyFont="1" applyFill="1" applyBorder="1" applyAlignment="1">
      <alignment vertical="center"/>
    </xf>
    <xf numFmtId="49" fontId="26" fillId="2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3" fontId="22" fillId="3" borderId="1" xfId="1" applyNumberFormat="1" applyFont="1" applyFill="1" applyBorder="1" applyAlignment="1">
      <alignment vertical="center"/>
    </xf>
    <xf numFmtId="0" fontId="19" fillId="0" borderId="0" xfId="1" applyFont="1" applyFill="1"/>
    <xf numFmtId="3" fontId="3" fillId="0" borderId="0" xfId="1" applyNumberFormat="1" applyAlignment="1"/>
    <xf numFmtId="49" fontId="14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Alignment="1">
      <alignment horizontal="center"/>
    </xf>
    <xf numFmtId="0" fontId="23" fillId="0" borderId="1" xfId="1" applyFont="1" applyBorder="1" applyAlignment="1">
      <alignment horizontal="center" vertical="center"/>
    </xf>
    <xf numFmtId="3" fontId="3" fillId="0" borderId="0" xfId="1" applyNumberFormat="1" applyFont="1" applyFill="1"/>
    <xf numFmtId="3" fontId="23" fillId="0" borderId="3" xfId="1" applyNumberFormat="1" applyFont="1" applyFill="1" applyBorder="1" applyAlignment="1">
      <alignment vertical="center"/>
    </xf>
    <xf numFmtId="3" fontId="18" fillId="4" borderId="9" xfId="1" applyNumberFormat="1" applyFont="1" applyFill="1" applyBorder="1" applyAlignment="1">
      <alignment vertical="center"/>
    </xf>
    <xf numFmtId="3" fontId="18" fillId="4" borderId="10" xfId="1" applyNumberFormat="1" applyFont="1" applyFill="1" applyBorder="1" applyAlignment="1">
      <alignment vertical="center"/>
    </xf>
    <xf numFmtId="3" fontId="22" fillId="3" borderId="12" xfId="1" applyNumberFormat="1" applyFont="1" applyFill="1" applyBorder="1" applyAlignment="1">
      <alignment vertical="center"/>
    </xf>
    <xf numFmtId="3" fontId="25" fillId="2" borderId="12" xfId="1" applyNumberFormat="1" applyFont="1" applyFill="1" applyBorder="1" applyAlignment="1">
      <alignment vertical="center"/>
    </xf>
    <xf numFmtId="3" fontId="23" fillId="0" borderId="12" xfId="1" applyNumberFormat="1" applyFont="1" applyFill="1" applyBorder="1" applyAlignment="1">
      <alignment vertical="center"/>
    </xf>
    <xf numFmtId="3" fontId="24" fillId="0" borderId="12" xfId="1" applyNumberFormat="1" applyFont="1" applyFill="1" applyBorder="1" applyAlignment="1">
      <alignment vertical="center"/>
    </xf>
    <xf numFmtId="0" fontId="23" fillId="0" borderId="14" xfId="1" applyFont="1" applyBorder="1" applyAlignment="1">
      <alignment horizontal="center" vertical="center"/>
    </xf>
    <xf numFmtId="3" fontId="23" fillId="0" borderId="14" xfId="1" applyNumberFormat="1" applyFont="1" applyFill="1" applyBorder="1" applyAlignment="1">
      <alignment vertical="center"/>
    </xf>
    <xf numFmtId="3" fontId="23" fillId="0" borderId="15" xfId="1" applyNumberFormat="1" applyFont="1" applyFill="1" applyBorder="1" applyAlignment="1">
      <alignment vertical="center"/>
    </xf>
    <xf numFmtId="0" fontId="13" fillId="0" borderId="0" xfId="1" applyFont="1" applyAlignment="1">
      <alignment vertical="center"/>
    </xf>
    <xf numFmtId="3" fontId="21" fillId="0" borderId="0" xfId="1" applyNumberFormat="1" applyFont="1" applyAlignment="1">
      <alignment horizontal="center"/>
    </xf>
    <xf numFmtId="3" fontId="3" fillId="0" borderId="0" xfId="1" applyNumberFormat="1" applyAlignment="1">
      <alignment horizontal="center"/>
    </xf>
    <xf numFmtId="1" fontId="3" fillId="0" borderId="0" xfId="1" applyNumberFormat="1" applyAlignment="1">
      <alignment horizontal="center"/>
    </xf>
    <xf numFmtId="0" fontId="23" fillId="0" borderId="3" xfId="1" applyFont="1" applyBorder="1" applyAlignment="1">
      <alignment horizontal="center" vertical="center"/>
    </xf>
    <xf numFmtId="3" fontId="23" fillId="0" borderId="18" xfId="1" applyNumberFormat="1" applyFont="1" applyFill="1" applyBorder="1" applyAlignment="1">
      <alignment vertical="center"/>
    </xf>
    <xf numFmtId="3" fontId="5" fillId="0" borderId="0" xfId="1" applyNumberFormat="1" applyFont="1"/>
    <xf numFmtId="0" fontId="21" fillId="0" borderId="0" xfId="1" applyFont="1"/>
    <xf numFmtId="0" fontId="3" fillId="0" borderId="1" xfId="1" applyBorder="1"/>
    <xf numFmtId="49" fontId="26" fillId="0" borderId="1" xfId="1" applyNumberFormat="1" applyFont="1" applyFill="1" applyBorder="1" applyAlignment="1">
      <alignment horizontal="center" vertical="center"/>
    </xf>
    <xf numFmtId="3" fontId="25" fillId="0" borderId="1" xfId="1" applyNumberFormat="1" applyFont="1" applyFill="1" applyBorder="1" applyAlignment="1">
      <alignment vertical="center"/>
    </xf>
    <xf numFmtId="3" fontId="25" fillId="0" borderId="12" xfId="1" applyNumberFormat="1" applyFont="1" applyFill="1" applyBorder="1" applyAlignment="1">
      <alignment vertical="center"/>
    </xf>
    <xf numFmtId="0" fontId="23" fillId="0" borderId="1" xfId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/>
    </xf>
    <xf numFmtId="49" fontId="23" fillId="0" borderId="3" xfId="1" applyNumberFormat="1" applyFont="1" applyFill="1" applyBorder="1" applyAlignment="1">
      <alignment horizontal="center" vertical="center"/>
    </xf>
    <xf numFmtId="49" fontId="23" fillId="0" borderId="14" xfId="1" applyNumberFormat="1" applyFont="1" applyFill="1" applyBorder="1" applyAlignment="1">
      <alignment horizontal="center" vertical="center"/>
    </xf>
    <xf numFmtId="3" fontId="5" fillId="0" borderId="0" xfId="1" applyNumberFormat="1" applyFont="1" applyFill="1"/>
    <xf numFmtId="49" fontId="23" fillId="0" borderId="1" xfId="1" applyNumberFormat="1" applyFont="1" applyFill="1" applyBorder="1" applyAlignment="1">
      <alignment horizontal="center" vertical="center"/>
    </xf>
    <xf numFmtId="49" fontId="23" fillId="0" borderId="3" xfId="1" applyNumberFormat="1" applyFont="1" applyFill="1" applyBorder="1" applyAlignment="1">
      <alignment horizontal="center" vertical="center"/>
    </xf>
    <xf numFmtId="3" fontId="18" fillId="0" borderId="0" xfId="1" applyNumberFormat="1" applyFont="1" applyBorder="1" applyAlignment="1">
      <alignment vertical="center"/>
    </xf>
    <xf numFmtId="0" fontId="18" fillId="0" borderId="1" xfId="1" applyFont="1" applyBorder="1" applyAlignment="1">
      <alignment horizontal="center" vertical="center"/>
    </xf>
    <xf numFmtId="3" fontId="3" fillId="0" borderId="0" xfId="1" applyNumberFormat="1" applyBorder="1"/>
    <xf numFmtId="3" fontId="12" fillId="5" borderId="0" xfId="1" applyNumberFormat="1" applyFont="1" applyFill="1" applyBorder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0" fillId="0" borderId="0" xfId="1" applyFont="1" applyAlignment="1">
      <alignment wrapText="1"/>
    </xf>
    <xf numFmtId="0" fontId="18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3" fontId="27" fillId="0" borderId="1" xfId="1" applyNumberFormat="1" applyFont="1" applyBorder="1" applyAlignment="1">
      <alignment horizontal="right" vertical="center"/>
    </xf>
    <xf numFmtId="0" fontId="12" fillId="0" borderId="0" xfId="1" applyFont="1"/>
    <xf numFmtId="0" fontId="28" fillId="0" borderId="0" xfId="1" applyFont="1" applyBorder="1" applyAlignment="1">
      <alignment horizontal="left" vertical="center"/>
    </xf>
    <xf numFmtId="0" fontId="27" fillId="6" borderId="26" xfId="1" applyFont="1" applyFill="1" applyBorder="1" applyAlignment="1">
      <alignment horizontal="center" vertical="center"/>
    </xf>
    <xf numFmtId="3" fontId="27" fillId="6" borderId="26" xfId="1" applyNumberFormat="1" applyFont="1" applyFill="1" applyBorder="1" applyAlignment="1">
      <alignment horizontal="center" vertical="center" wrapText="1"/>
    </xf>
    <xf numFmtId="0" fontId="18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vertical="center" wrapText="1"/>
    </xf>
    <xf numFmtId="3" fontId="12" fillId="0" borderId="30" xfId="4" applyNumberFormat="1" applyFont="1" applyBorder="1" applyAlignment="1">
      <alignment vertical="center"/>
    </xf>
    <xf numFmtId="0" fontId="18" fillId="0" borderId="31" xfId="1" applyFont="1" applyBorder="1" applyAlignment="1">
      <alignment horizontal="center" vertical="center"/>
    </xf>
    <xf numFmtId="0" fontId="12" fillId="0" borderId="16" xfId="1" applyFont="1" applyBorder="1" applyAlignment="1">
      <alignment vertical="center" wrapText="1"/>
    </xf>
    <xf numFmtId="3" fontId="12" fillId="0" borderId="33" xfId="4" applyNumberFormat="1" applyFont="1" applyBorder="1" applyAlignment="1">
      <alignment vertical="center"/>
    </xf>
    <xf numFmtId="3" fontId="12" fillId="0" borderId="33" xfId="4" applyNumberFormat="1" applyFont="1" applyFill="1" applyBorder="1" applyAlignment="1">
      <alignment vertical="center"/>
    </xf>
    <xf numFmtId="0" fontId="18" fillId="0" borderId="34" xfId="1" applyFont="1" applyBorder="1" applyAlignment="1">
      <alignment horizontal="center" vertical="center"/>
    </xf>
    <xf numFmtId="0" fontId="12" fillId="0" borderId="2" xfId="1" applyFont="1" applyBorder="1" applyAlignment="1">
      <alignment vertical="center" wrapText="1"/>
    </xf>
    <xf numFmtId="3" fontId="12" fillId="0" borderId="35" xfId="1" applyNumberFormat="1" applyFont="1" applyFill="1" applyBorder="1" applyAlignment="1">
      <alignment vertical="center"/>
    </xf>
    <xf numFmtId="0" fontId="18" fillId="7" borderId="23" xfId="1" applyFont="1" applyFill="1" applyBorder="1" applyAlignment="1">
      <alignment horizontal="center" vertical="center"/>
    </xf>
    <xf numFmtId="3" fontId="18" fillId="7" borderId="36" xfId="1" applyNumberFormat="1" applyFont="1" applyFill="1" applyBorder="1" applyAlignment="1">
      <alignment vertical="center"/>
    </xf>
    <xf numFmtId="0" fontId="18" fillId="0" borderId="37" xfId="1" applyFont="1" applyBorder="1" applyAlignment="1">
      <alignment horizontal="center" vertical="center"/>
    </xf>
    <xf numFmtId="3" fontId="12" fillId="0" borderId="30" xfId="1" applyNumberFormat="1" applyFont="1" applyFill="1" applyBorder="1" applyAlignment="1">
      <alignment vertical="center"/>
    </xf>
    <xf numFmtId="0" fontId="12" fillId="0" borderId="2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3" fontId="12" fillId="0" borderId="33" xfId="1" applyNumberFormat="1" applyFont="1" applyFill="1" applyBorder="1" applyAlignment="1">
      <alignment vertical="center"/>
    </xf>
    <xf numFmtId="0" fontId="18" fillId="0" borderId="3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3" fontId="12" fillId="0" borderId="35" xfId="1" applyNumberFormat="1" applyFont="1" applyBorder="1" applyAlignment="1">
      <alignment vertical="center"/>
    </xf>
    <xf numFmtId="0" fontId="27" fillId="8" borderId="23" xfId="1" applyFont="1" applyFill="1" applyBorder="1" applyAlignment="1">
      <alignment horizontal="center" vertical="center"/>
    </xf>
    <xf numFmtId="3" fontId="27" fillId="8" borderId="26" xfId="1" applyNumberFormat="1" applyFont="1" applyFill="1" applyBorder="1" applyAlignment="1">
      <alignment vertical="center"/>
    </xf>
    <xf numFmtId="0" fontId="18" fillId="9" borderId="27" xfId="1" applyFont="1" applyFill="1" applyBorder="1" applyAlignment="1">
      <alignment horizontal="center" vertical="center"/>
    </xf>
    <xf numFmtId="0" fontId="12" fillId="10" borderId="28" xfId="1" applyFont="1" applyFill="1" applyBorder="1" applyAlignment="1">
      <alignment horizontal="left" vertical="center"/>
    </xf>
    <xf numFmtId="3" fontId="12" fillId="9" borderId="27" xfId="1" applyNumberFormat="1" applyFont="1" applyFill="1" applyBorder="1" applyAlignment="1">
      <alignment vertical="center"/>
    </xf>
    <xf numFmtId="0" fontId="18" fillId="9" borderId="31" xfId="1" applyFont="1" applyFill="1" applyBorder="1" applyAlignment="1">
      <alignment horizontal="center" vertical="center"/>
    </xf>
    <xf numFmtId="0" fontId="12" fillId="9" borderId="16" xfId="1" applyFont="1" applyFill="1" applyBorder="1" applyAlignment="1">
      <alignment horizontal="left" vertical="center"/>
    </xf>
    <xf numFmtId="3" fontId="12" fillId="9" borderId="31" xfId="1" applyNumberFormat="1" applyFont="1" applyFill="1" applyBorder="1" applyAlignment="1">
      <alignment vertical="center"/>
    </xf>
    <xf numFmtId="0" fontId="12" fillId="10" borderId="16" xfId="1" applyFont="1" applyFill="1" applyBorder="1" applyAlignment="1">
      <alignment horizontal="left" vertical="center" wrapText="1"/>
    </xf>
    <xf numFmtId="0" fontId="18" fillId="9" borderId="38" xfId="1" applyFont="1" applyFill="1" applyBorder="1" applyAlignment="1">
      <alignment horizontal="center" vertical="center"/>
    </xf>
    <xf numFmtId="0" fontId="29" fillId="0" borderId="0" xfId="4" applyFont="1" applyBorder="1" applyAlignment="1">
      <alignment wrapText="1"/>
    </xf>
    <xf numFmtId="3" fontId="12" fillId="9" borderId="34" xfId="1" applyNumberFormat="1" applyFont="1" applyFill="1" applyBorder="1" applyAlignment="1">
      <alignment vertical="center"/>
    </xf>
    <xf numFmtId="0" fontId="27" fillId="8" borderId="26" xfId="1" applyFont="1" applyFill="1" applyBorder="1" applyAlignment="1">
      <alignment horizontal="center" vertical="center"/>
    </xf>
    <xf numFmtId="3" fontId="27" fillId="8" borderId="29" xfId="1" applyNumberFormat="1" applyFont="1" applyFill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2" fillId="0" borderId="0" xfId="1" applyFont="1" applyBorder="1" applyAlignment="1">
      <alignment vertical="center" wrapText="1"/>
    </xf>
    <xf numFmtId="0" fontId="18" fillId="0" borderId="29" xfId="1" applyFont="1" applyFill="1" applyBorder="1" applyAlignment="1">
      <alignment horizontal="center" vertical="center" wrapText="1"/>
    </xf>
    <xf numFmtId="0" fontId="18" fillId="0" borderId="29" xfId="1" applyFont="1" applyFill="1" applyBorder="1" applyAlignment="1">
      <alignment horizontal="center" vertical="center"/>
    </xf>
    <xf numFmtId="0" fontId="12" fillId="0" borderId="26" xfId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vertical="center"/>
    </xf>
    <xf numFmtId="0" fontId="27" fillId="8" borderId="42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/>
    </xf>
    <xf numFmtId="0" fontId="12" fillId="0" borderId="42" xfId="1" applyFont="1" applyFill="1" applyBorder="1" applyAlignment="1">
      <alignment horizontal="left" vertical="center"/>
    </xf>
    <xf numFmtId="0" fontId="27" fillId="8" borderId="29" xfId="1" applyFont="1" applyFill="1" applyBorder="1" applyAlignment="1">
      <alignment horizontal="center" vertical="center"/>
    </xf>
    <xf numFmtId="0" fontId="4" fillId="6" borderId="26" xfId="1" applyFont="1" applyFill="1" applyBorder="1" applyAlignment="1">
      <alignment horizontal="center" vertical="center"/>
    </xf>
    <xf numFmtId="3" fontId="4" fillId="6" borderId="45" xfId="1" applyNumberFormat="1" applyFont="1" applyFill="1" applyBorder="1" applyAlignment="1">
      <alignment horizontal="right" vertical="center"/>
    </xf>
    <xf numFmtId="0" fontId="30" fillId="0" borderId="0" xfId="1" applyFont="1"/>
    <xf numFmtId="0" fontId="30" fillId="0" borderId="0" xfId="1" applyFont="1" applyBorder="1"/>
    <xf numFmtId="3" fontId="27" fillId="8" borderId="26" xfId="1" applyNumberFormat="1" applyFont="1" applyFill="1" applyBorder="1" applyAlignment="1">
      <alignment horizontal="center" vertical="center" wrapText="1"/>
    </xf>
    <xf numFmtId="0" fontId="12" fillId="10" borderId="37" xfId="1" applyFont="1" applyFill="1" applyBorder="1" applyAlignment="1">
      <alignment horizontal="center" vertical="center"/>
    </xf>
    <xf numFmtId="3" fontId="12" fillId="10" borderId="37" xfId="1" applyNumberFormat="1" applyFont="1" applyFill="1" applyBorder="1" applyAlignment="1">
      <alignment horizontal="right" vertical="center" wrapText="1"/>
    </xf>
    <xf numFmtId="0" fontId="12" fillId="10" borderId="38" xfId="1" applyFont="1" applyFill="1" applyBorder="1" applyAlignment="1">
      <alignment horizontal="center" vertical="center"/>
    </xf>
    <xf numFmtId="0" fontId="12" fillId="10" borderId="2" xfId="1" applyFont="1" applyFill="1" applyBorder="1" applyAlignment="1">
      <alignment horizontal="left" vertical="center" wrapText="1"/>
    </xf>
    <xf numFmtId="3" fontId="12" fillId="10" borderId="34" xfId="1" applyNumberFormat="1" applyFont="1" applyFill="1" applyBorder="1" applyAlignment="1">
      <alignment horizontal="right" vertical="center" wrapText="1"/>
    </xf>
    <xf numFmtId="0" fontId="27" fillId="7" borderId="26" xfId="1" applyFont="1" applyFill="1" applyBorder="1" applyAlignment="1">
      <alignment horizontal="center" vertical="center"/>
    </xf>
    <xf numFmtId="3" fontId="27" fillId="7" borderId="26" xfId="1" applyNumberFormat="1" applyFont="1" applyFill="1" applyBorder="1" applyAlignment="1">
      <alignment vertical="center"/>
    </xf>
    <xf numFmtId="0" fontId="12" fillId="0" borderId="27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left" vertical="center"/>
    </xf>
    <xf numFmtId="3" fontId="12" fillId="0" borderId="27" xfId="1" applyNumberFormat="1" applyFont="1" applyFill="1" applyBorder="1" applyAlignment="1">
      <alignment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left" vertical="center"/>
    </xf>
    <xf numFmtId="0" fontId="18" fillId="0" borderId="32" xfId="1" applyFont="1" applyBorder="1" applyAlignment="1">
      <alignment horizontal="center" vertical="center"/>
    </xf>
    <xf numFmtId="3" fontId="12" fillId="0" borderId="31" xfId="1" applyNumberFormat="1" applyFont="1" applyFill="1" applyBorder="1" applyAlignment="1">
      <alignment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3" fontId="12" fillId="0" borderId="34" xfId="1" applyNumberFormat="1" applyFont="1" applyFill="1" applyBorder="1" applyAlignment="1">
      <alignment vertical="center"/>
    </xf>
    <xf numFmtId="0" fontId="27" fillId="7" borderId="25" xfId="1" applyFont="1" applyFill="1" applyBorder="1" applyAlignment="1">
      <alignment horizontal="center" vertical="center"/>
    </xf>
    <xf numFmtId="3" fontId="4" fillId="6" borderId="26" xfId="1" applyNumberFormat="1" applyFont="1" applyFill="1" applyBorder="1" applyAlignment="1">
      <alignment vertical="center"/>
    </xf>
    <xf numFmtId="0" fontId="3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7" fillId="0" borderId="0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46" xfId="1" applyFont="1" applyBorder="1" applyAlignment="1">
      <alignment vertical="center"/>
    </xf>
    <xf numFmtId="0" fontId="3" fillId="0" borderId="16" xfId="1" applyFont="1" applyBorder="1" applyAlignment="1">
      <alignment vertical="center"/>
    </xf>
    <xf numFmtId="0" fontId="18" fillId="8" borderId="26" xfId="1" applyFont="1" applyFill="1" applyBorder="1" applyAlignment="1">
      <alignment horizontal="center" vertical="center" wrapText="1"/>
    </xf>
    <xf numFmtId="0" fontId="18" fillId="7" borderId="26" xfId="1" quotePrefix="1" applyFont="1" applyFill="1" applyBorder="1" applyAlignment="1">
      <alignment horizontal="center" vertical="center" wrapText="1"/>
    </xf>
    <xf numFmtId="0" fontId="18" fillId="7" borderId="25" xfId="1" applyFont="1" applyFill="1" applyBorder="1" applyAlignment="1">
      <alignment vertical="center" wrapText="1"/>
    </xf>
    <xf numFmtId="0" fontId="18" fillId="7" borderId="26" xfId="1" applyFont="1" applyFill="1" applyBorder="1" applyAlignment="1">
      <alignment vertical="center" wrapText="1"/>
    </xf>
    <xf numFmtId="3" fontId="18" fillId="7" borderId="26" xfId="1" applyNumberFormat="1" applyFont="1" applyFill="1" applyBorder="1" applyAlignment="1">
      <alignment vertical="center" wrapText="1"/>
    </xf>
    <xf numFmtId="49" fontId="34" fillId="12" borderId="25" xfId="1" applyNumberFormat="1" applyFont="1" applyFill="1" applyBorder="1" applyAlignment="1">
      <alignment horizontal="center" vertical="center" wrapText="1"/>
    </xf>
    <xf numFmtId="0" fontId="34" fillId="12" borderId="26" xfId="1" applyFont="1" applyFill="1" applyBorder="1" applyAlignment="1">
      <alignment vertical="center" wrapText="1"/>
    </xf>
    <xf numFmtId="3" fontId="34" fillId="12" borderId="26" xfId="1" applyNumberFormat="1" applyFont="1" applyFill="1" applyBorder="1" applyAlignment="1">
      <alignment vertical="center" wrapText="1"/>
    </xf>
    <xf numFmtId="0" fontId="16" fillId="2" borderId="27" xfId="1" applyFont="1" applyFill="1" applyBorder="1" applyAlignment="1">
      <alignment vertical="center" wrapText="1"/>
    </xf>
    <xf numFmtId="3" fontId="16" fillId="2" borderId="27" xfId="1" applyNumberFormat="1" applyFont="1" applyFill="1" applyBorder="1" applyAlignment="1">
      <alignment vertical="center" wrapText="1"/>
    </xf>
    <xf numFmtId="0" fontId="3" fillId="0" borderId="7" xfId="1" applyFont="1" applyBorder="1" applyAlignment="1">
      <alignment vertical="center"/>
    </xf>
    <xf numFmtId="49" fontId="12" fillId="0" borderId="37" xfId="1" applyNumberFormat="1" applyFont="1" applyFill="1" applyBorder="1" applyAlignment="1">
      <alignment horizontal="center" vertical="center" wrapText="1"/>
    </xf>
    <xf numFmtId="3" fontId="12" fillId="0" borderId="32" xfId="1" applyNumberFormat="1" applyFont="1" applyFill="1" applyBorder="1" applyAlignment="1">
      <alignment vertical="center" wrapText="1"/>
    </xf>
    <xf numFmtId="3" fontId="12" fillId="0" borderId="31" xfId="1" applyNumberFormat="1" applyFont="1" applyFill="1" applyBorder="1" applyAlignment="1">
      <alignment vertical="center" wrapText="1"/>
    </xf>
    <xf numFmtId="49" fontId="12" fillId="0" borderId="32" xfId="1" applyNumberFormat="1" applyFont="1" applyFill="1" applyBorder="1" applyAlignment="1">
      <alignment horizontal="center" vertical="center" wrapText="1"/>
    </xf>
    <xf numFmtId="0" fontId="3" fillId="0" borderId="0" xfId="1" applyFont="1"/>
    <xf numFmtId="0" fontId="16" fillId="2" borderId="38" xfId="1" applyFont="1" applyFill="1" applyBorder="1" applyAlignment="1">
      <alignment vertical="center" wrapText="1"/>
    </xf>
    <xf numFmtId="3" fontId="16" fillId="2" borderId="38" xfId="1" applyNumberFormat="1" applyFont="1" applyFill="1" applyBorder="1" applyAlignment="1">
      <alignment vertical="center" wrapText="1"/>
    </xf>
    <xf numFmtId="0" fontId="35" fillId="12" borderId="40" xfId="1" quotePrefix="1" applyFont="1" applyFill="1" applyBorder="1" applyAlignment="1">
      <alignment horizontal="center" vertical="center" wrapText="1"/>
    </xf>
    <xf numFmtId="0" fontId="35" fillId="12" borderId="26" xfId="1" applyFont="1" applyFill="1" applyBorder="1" applyAlignment="1">
      <alignment vertical="center" wrapText="1"/>
    </xf>
    <xf numFmtId="0" fontId="35" fillId="12" borderId="29" xfId="1" applyFont="1" applyFill="1" applyBorder="1" applyAlignment="1">
      <alignment vertical="center" wrapText="1"/>
    </xf>
    <xf numFmtId="0" fontId="16" fillId="2" borderId="27" xfId="1" quotePrefix="1" applyFont="1" applyFill="1" applyBorder="1" applyAlignment="1">
      <alignment horizontal="left" vertical="center" wrapText="1"/>
    </xf>
    <xf numFmtId="3" fontId="16" fillId="2" borderId="29" xfId="1" applyNumberFormat="1" applyFont="1" applyFill="1" applyBorder="1" applyAlignment="1">
      <alignment vertical="center" wrapText="1"/>
    </xf>
    <xf numFmtId="0" fontId="12" fillId="0" borderId="32" xfId="1" quotePrefix="1" applyFont="1" applyBorder="1" applyAlignment="1">
      <alignment horizontal="center" vertical="center" wrapText="1"/>
    </xf>
    <xf numFmtId="0" fontId="12" fillId="0" borderId="32" xfId="1" applyFont="1" applyBorder="1" applyAlignment="1">
      <alignment horizontal="center" vertical="center" wrapText="1"/>
    </xf>
    <xf numFmtId="0" fontId="16" fillId="2" borderId="38" xfId="1" quotePrefix="1" applyFont="1" applyFill="1" applyBorder="1" applyAlignment="1">
      <alignment horizontal="left" vertical="center" wrapText="1"/>
    </xf>
    <xf numFmtId="3" fontId="16" fillId="2" borderId="39" xfId="1" applyNumberFormat="1" applyFont="1" applyFill="1" applyBorder="1" applyAlignment="1">
      <alignment vertical="center" wrapText="1"/>
    </xf>
    <xf numFmtId="0" fontId="35" fillId="12" borderId="25" xfId="1" quotePrefix="1" applyFont="1" applyFill="1" applyBorder="1" applyAlignment="1">
      <alignment horizontal="center" vertical="center" wrapText="1"/>
    </xf>
    <xf numFmtId="0" fontId="35" fillId="12" borderId="24" xfId="1" applyFont="1" applyFill="1" applyBorder="1" applyAlignment="1">
      <alignment vertical="center" wrapText="1"/>
    </xf>
    <xf numFmtId="49" fontId="12" fillId="0" borderId="37" xfId="1" applyNumberFormat="1" applyFont="1" applyBorder="1" applyAlignment="1">
      <alignment horizontal="center" vertical="center" wrapText="1"/>
    </xf>
    <xf numFmtId="49" fontId="12" fillId="0" borderId="32" xfId="1" applyNumberFormat="1" applyFont="1" applyBorder="1" applyAlignment="1">
      <alignment horizontal="center" vertical="center" wrapText="1"/>
    </xf>
    <xf numFmtId="0" fontId="35" fillId="12" borderId="25" xfId="1" applyFont="1" applyFill="1" applyBorder="1" applyAlignment="1">
      <alignment vertical="center" wrapText="1"/>
    </xf>
    <xf numFmtId="0" fontId="32" fillId="0" borderId="28" xfId="1" applyFont="1" applyBorder="1" applyAlignment="1">
      <alignment vertical="center" wrapText="1"/>
    </xf>
    <xf numFmtId="0" fontId="32" fillId="0" borderId="37" xfId="1" applyFont="1" applyBorder="1" applyAlignment="1">
      <alignment horizontal="center" vertical="center" wrapText="1"/>
    </xf>
    <xf numFmtId="0" fontId="16" fillId="2" borderId="31" xfId="1" quotePrefix="1" applyFont="1" applyFill="1" applyBorder="1" applyAlignment="1">
      <alignment horizontal="left" vertical="center" wrapText="1"/>
    </xf>
    <xf numFmtId="3" fontId="16" fillId="2" borderId="32" xfId="1" applyNumberFormat="1" applyFont="1" applyFill="1" applyBorder="1" applyAlignment="1">
      <alignment vertical="center" wrapText="1"/>
    </xf>
    <xf numFmtId="0" fontId="32" fillId="0" borderId="31" xfId="1" applyFont="1" applyBorder="1" applyAlignment="1">
      <alignment vertical="center" wrapText="1"/>
    </xf>
    <xf numFmtId="0" fontId="32" fillId="0" borderId="31" xfId="1" applyFont="1" applyBorder="1" applyAlignment="1">
      <alignment horizontal="center" vertical="center" wrapText="1"/>
    </xf>
    <xf numFmtId="0" fontId="32" fillId="0" borderId="33" xfId="1" applyFont="1" applyBorder="1" applyAlignment="1">
      <alignment vertical="center" wrapText="1"/>
    </xf>
    <xf numFmtId="0" fontId="32" fillId="0" borderId="37" xfId="1" applyFont="1" applyBorder="1" applyAlignment="1">
      <alignment vertical="center" wrapText="1"/>
    </xf>
    <xf numFmtId="0" fontId="32" fillId="0" borderId="30" xfId="1" applyFont="1" applyBorder="1" applyAlignment="1">
      <alignment vertical="center" wrapText="1"/>
    </xf>
    <xf numFmtId="0" fontId="32" fillId="0" borderId="38" xfId="1" applyFont="1" applyBorder="1" applyAlignment="1">
      <alignment vertical="center" wrapText="1"/>
    </xf>
    <xf numFmtId="0" fontId="32" fillId="0" borderId="38" xfId="1" applyFont="1" applyBorder="1" applyAlignment="1">
      <alignment horizontal="center" vertical="center" wrapText="1"/>
    </xf>
    <xf numFmtId="3" fontId="12" fillId="0" borderId="38" xfId="1" applyNumberFormat="1" applyFont="1" applyFill="1" applyBorder="1" applyAlignment="1">
      <alignment vertical="center" wrapText="1"/>
    </xf>
    <xf numFmtId="0" fontId="16" fillId="2" borderId="37" xfId="1" quotePrefix="1" applyFont="1" applyFill="1" applyBorder="1" applyAlignment="1">
      <alignment horizontal="left" vertical="center" wrapText="1"/>
    </xf>
    <xf numFmtId="3" fontId="16" fillId="2" borderId="31" xfId="1" applyNumberFormat="1" applyFont="1" applyFill="1" applyBorder="1" applyAlignment="1">
      <alignment vertical="center" wrapText="1"/>
    </xf>
    <xf numFmtId="0" fontId="32" fillId="0" borderId="32" xfId="1" applyFont="1" applyBorder="1" applyAlignment="1">
      <alignment horizontal="center" vertical="center" wrapText="1"/>
    </xf>
    <xf numFmtId="3" fontId="12" fillId="0" borderId="39" xfId="1" applyNumberFormat="1" applyFont="1" applyFill="1" applyBorder="1" applyAlignment="1">
      <alignment vertical="center" wrapText="1"/>
    </xf>
    <xf numFmtId="49" fontId="16" fillId="2" borderId="37" xfId="1" applyNumberFormat="1" applyFont="1" applyFill="1" applyBorder="1" applyAlignment="1">
      <alignment horizontal="left" vertical="center" wrapText="1"/>
    </xf>
    <xf numFmtId="49" fontId="34" fillId="0" borderId="53" xfId="1" applyNumberFormat="1" applyFont="1" applyBorder="1" applyAlignment="1">
      <alignment horizontal="center" vertical="center" wrapText="1"/>
    </xf>
    <xf numFmtId="0" fontId="32" fillId="0" borderId="52" xfId="1" applyFont="1" applyBorder="1" applyAlignment="1">
      <alignment vertical="center" wrapText="1"/>
    </xf>
    <xf numFmtId="49" fontId="32" fillId="0" borderId="37" xfId="1" applyNumberFormat="1" applyFont="1" applyBorder="1" applyAlignment="1">
      <alignment horizontal="center" vertical="center" wrapText="1"/>
    </xf>
    <xf numFmtId="49" fontId="16" fillId="2" borderId="38" xfId="1" applyNumberFormat="1" applyFont="1" applyFill="1" applyBorder="1" applyAlignment="1">
      <alignment horizontal="left" vertical="center" wrapText="1"/>
    </xf>
    <xf numFmtId="49" fontId="34" fillId="12" borderId="26" xfId="1" applyNumberFormat="1" applyFont="1" applyFill="1" applyBorder="1" applyAlignment="1">
      <alignment horizontal="center" vertical="center" wrapText="1"/>
    </xf>
    <xf numFmtId="0" fontId="35" fillId="12" borderId="39" xfId="1" applyFont="1" applyFill="1" applyBorder="1" applyAlignment="1">
      <alignment vertical="center" wrapText="1"/>
    </xf>
    <xf numFmtId="0" fontId="32" fillId="0" borderId="34" xfId="1" applyFont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center" vertical="center" wrapText="1"/>
    </xf>
    <xf numFmtId="0" fontId="32" fillId="0" borderId="16" xfId="1" applyFont="1" applyBorder="1" applyAlignment="1">
      <alignment vertical="center" wrapText="1"/>
    </xf>
    <xf numFmtId="0" fontId="16" fillId="2" borderId="32" xfId="1" quotePrefix="1" applyFont="1" applyFill="1" applyBorder="1" applyAlignment="1">
      <alignment horizontal="left" vertical="center" wrapText="1"/>
    </xf>
    <xf numFmtId="49" fontId="18" fillId="7" borderId="25" xfId="1" applyNumberFormat="1" applyFont="1" applyFill="1" applyBorder="1" applyAlignment="1">
      <alignment horizontal="center" vertical="center" wrapText="1"/>
    </xf>
    <xf numFmtId="49" fontId="18" fillId="7" borderId="26" xfId="1" applyNumberFormat="1" applyFont="1" applyFill="1" applyBorder="1" applyAlignment="1">
      <alignment horizontal="center" vertical="center" wrapText="1"/>
    </xf>
    <xf numFmtId="49" fontId="18" fillId="7" borderId="23" xfId="1" applyNumberFormat="1" applyFont="1" applyFill="1" applyBorder="1" applyAlignment="1">
      <alignment horizontal="left" vertical="center" wrapText="1"/>
    </xf>
    <xf numFmtId="49" fontId="18" fillId="7" borderId="26" xfId="1" applyNumberFormat="1" applyFont="1" applyFill="1" applyBorder="1" applyAlignment="1">
      <alignment horizontal="left" vertical="center" wrapText="1"/>
    </xf>
    <xf numFmtId="49" fontId="34" fillId="12" borderId="36" xfId="1" applyNumberFormat="1" applyFont="1" applyFill="1" applyBorder="1" applyAlignment="1">
      <alignment horizontal="center" vertical="center" wrapText="1"/>
    </xf>
    <xf numFmtId="0" fontId="32" fillId="0" borderId="34" xfId="1" applyFont="1" applyBorder="1" applyAlignment="1">
      <alignment vertical="center" wrapText="1"/>
    </xf>
    <xf numFmtId="0" fontId="32" fillId="0" borderId="54" xfId="1" applyFont="1" applyBorder="1" applyAlignment="1">
      <alignment vertical="center" wrapText="1"/>
    </xf>
    <xf numFmtId="3" fontId="12" fillId="0" borderId="34" xfId="1" applyNumberFormat="1" applyFont="1" applyFill="1" applyBorder="1" applyAlignment="1">
      <alignment vertical="center" wrapText="1"/>
    </xf>
    <xf numFmtId="0" fontId="32" fillId="0" borderId="44" xfId="1" applyFont="1" applyBorder="1" applyAlignment="1">
      <alignment vertical="center" wrapText="1"/>
    </xf>
    <xf numFmtId="0" fontId="32" fillId="0" borderId="39" xfId="1" applyFont="1" applyBorder="1" applyAlignment="1">
      <alignment horizontal="center" vertical="center" wrapText="1"/>
    </xf>
    <xf numFmtId="0" fontId="18" fillId="7" borderId="26" xfId="1" applyFont="1" applyFill="1" applyBorder="1" applyAlignment="1">
      <alignment horizontal="center" vertical="center" wrapText="1"/>
    </xf>
    <xf numFmtId="0" fontId="18" fillId="7" borderId="26" xfId="1" applyFont="1" applyFill="1" applyBorder="1" applyAlignment="1">
      <alignment horizontal="left" vertical="center" wrapText="1"/>
    </xf>
    <xf numFmtId="0" fontId="19" fillId="13" borderId="16" xfId="1" applyFont="1" applyFill="1" applyBorder="1" applyAlignment="1">
      <alignment vertical="center"/>
    </xf>
    <xf numFmtId="0" fontId="34" fillId="12" borderId="26" xfId="1" applyFont="1" applyFill="1" applyBorder="1" applyAlignment="1">
      <alignment horizontal="center" vertical="center" wrapText="1"/>
    </xf>
    <xf numFmtId="0" fontId="19" fillId="12" borderId="16" xfId="1" applyFont="1" applyFill="1" applyBorder="1" applyAlignment="1">
      <alignment vertical="center"/>
    </xf>
    <xf numFmtId="0" fontId="16" fillId="2" borderId="39" xfId="1" quotePrefix="1" applyFont="1" applyFill="1" applyBorder="1" applyAlignment="1">
      <alignment horizontal="left" vertical="center" wrapText="1"/>
    </xf>
    <xf numFmtId="0" fontId="3" fillId="13" borderId="16" xfId="1" applyFont="1" applyFill="1" applyBorder="1" applyAlignment="1">
      <alignment vertical="center"/>
    </xf>
    <xf numFmtId="0" fontId="35" fillId="12" borderId="36" xfId="1" applyFont="1" applyFill="1" applyBorder="1" applyAlignment="1">
      <alignment horizontal="center" vertical="center" wrapText="1"/>
    </xf>
    <xf numFmtId="0" fontId="16" fillId="2" borderId="48" xfId="1" quotePrefix="1" applyFont="1" applyFill="1" applyBorder="1" applyAlignment="1">
      <alignment horizontal="left" vertical="center" wrapText="1"/>
    </xf>
    <xf numFmtId="0" fontId="3" fillId="0" borderId="1" xfId="1" applyFont="1" applyBorder="1" applyAlignment="1">
      <alignment vertical="center"/>
    </xf>
    <xf numFmtId="49" fontId="3" fillId="0" borderId="52" xfId="1" applyNumberFormat="1" applyBorder="1" applyAlignment="1">
      <alignment horizontal="center" vertical="center"/>
    </xf>
    <xf numFmtId="0" fontId="3" fillId="0" borderId="16" xfId="1" applyBorder="1" applyAlignment="1">
      <alignment vertical="center" wrapText="1"/>
    </xf>
    <xf numFmtId="49" fontId="32" fillId="0" borderId="54" xfId="1" applyNumberFormat="1" applyFont="1" applyBorder="1" applyAlignment="1">
      <alignment horizontal="center" vertical="center" wrapText="1"/>
    </xf>
    <xf numFmtId="0" fontId="37" fillId="0" borderId="16" xfId="1" applyFont="1" applyFill="1" applyBorder="1" applyAlignment="1">
      <alignment horizontal="left" vertical="center" wrapText="1"/>
    </xf>
    <xf numFmtId="49" fontId="12" fillId="0" borderId="54" xfId="1" applyNumberFormat="1" applyFont="1" applyFill="1" applyBorder="1" applyAlignment="1">
      <alignment horizontal="center" vertical="center" wrapText="1"/>
    </xf>
    <xf numFmtId="0" fontId="16" fillId="2" borderId="54" xfId="1" applyFont="1" applyFill="1" applyBorder="1" applyAlignment="1">
      <alignment horizontal="left" vertical="center" wrapText="1"/>
    </xf>
    <xf numFmtId="0" fontId="12" fillId="0" borderId="34" xfId="1" applyFont="1" applyBorder="1" applyAlignment="1">
      <alignment horizontal="left" vertical="center" wrapText="1"/>
    </xf>
    <xf numFmtId="0" fontId="12" fillId="0" borderId="54" xfId="1" applyFont="1" applyFill="1" applyBorder="1" applyAlignment="1">
      <alignment horizontal="center" vertical="center" wrapText="1"/>
    </xf>
    <xf numFmtId="0" fontId="12" fillId="0" borderId="37" xfId="1" applyFont="1" applyBorder="1" applyAlignment="1">
      <alignment horizontal="left" vertical="center" wrapText="1"/>
    </xf>
    <xf numFmtId="0" fontId="12" fillId="0" borderId="52" xfId="1" applyFont="1" applyFill="1" applyBorder="1" applyAlignment="1">
      <alignment horizontal="center" vertical="center" wrapText="1"/>
    </xf>
    <xf numFmtId="0" fontId="37" fillId="0" borderId="2" xfId="1" applyFont="1" applyFill="1" applyBorder="1" applyAlignment="1">
      <alignment horizontal="left" vertical="center" wrapText="1"/>
    </xf>
    <xf numFmtId="0" fontId="37" fillId="0" borderId="47" xfId="1" applyFont="1" applyFill="1" applyBorder="1" applyAlignment="1">
      <alignment horizontal="center" vertical="center" wrapText="1"/>
    </xf>
    <xf numFmtId="0" fontId="34" fillId="12" borderId="36" xfId="1" applyFont="1" applyFill="1" applyBorder="1" applyAlignment="1">
      <alignment horizontal="center" vertical="center" wrapText="1"/>
    </xf>
    <xf numFmtId="0" fontId="34" fillId="12" borderId="25" xfId="1" applyFont="1" applyFill="1" applyBorder="1" applyAlignment="1">
      <alignment vertical="center" wrapText="1"/>
    </xf>
    <xf numFmtId="0" fontId="16" fillId="2" borderId="54" xfId="1" quotePrefix="1" applyFont="1" applyFill="1" applyBorder="1" applyAlignment="1">
      <alignment horizontal="left" vertical="center" wrapText="1"/>
    </xf>
    <xf numFmtId="0" fontId="35" fillId="0" borderId="31" xfId="1" applyFont="1" applyFill="1" applyBorder="1" applyAlignment="1">
      <alignment horizontal="center" vertical="center" wrapText="1"/>
    </xf>
    <xf numFmtId="0" fontId="32" fillId="0" borderId="54" xfId="1" applyFont="1" applyBorder="1" applyAlignment="1">
      <alignment horizontal="center" vertical="center" wrapText="1"/>
    </xf>
    <xf numFmtId="0" fontId="16" fillId="2" borderId="47" xfId="1" quotePrefix="1" applyFont="1" applyFill="1" applyBorder="1" applyAlignment="1">
      <alignment horizontal="left" vertical="center" wrapText="1"/>
    </xf>
    <xf numFmtId="0" fontId="3" fillId="0" borderId="3" xfId="1" applyFont="1" applyBorder="1" applyAlignment="1">
      <alignment vertical="center"/>
    </xf>
    <xf numFmtId="0" fontId="35" fillId="12" borderId="26" xfId="1" applyFont="1" applyFill="1" applyBorder="1" applyAlignment="1">
      <alignment horizontal="center" vertical="center" wrapText="1"/>
    </xf>
    <xf numFmtId="0" fontId="3" fillId="0" borderId="26" xfId="1" applyFont="1" applyBorder="1" applyAlignment="1">
      <alignment vertical="center"/>
    </xf>
    <xf numFmtId="0" fontId="3" fillId="0" borderId="55" xfId="1" applyFont="1" applyBorder="1" applyAlignment="1">
      <alignment vertical="center"/>
    </xf>
    <xf numFmtId="3" fontId="18" fillId="2" borderId="39" xfId="1" applyNumberFormat="1" applyFont="1" applyFill="1" applyBorder="1" applyAlignment="1">
      <alignment vertical="center" wrapText="1"/>
    </xf>
    <xf numFmtId="0" fontId="3" fillId="0" borderId="56" xfId="1" applyFont="1" applyBorder="1" applyAlignment="1">
      <alignment vertical="center"/>
    </xf>
    <xf numFmtId="0" fontId="35" fillId="0" borderId="34" xfId="1" applyFont="1" applyBorder="1" applyAlignment="1">
      <alignment horizontal="center" vertical="center" wrapText="1"/>
    </xf>
    <xf numFmtId="0" fontId="16" fillId="0" borderId="11" xfId="1" applyFont="1" applyFill="1" applyBorder="1" applyAlignment="1">
      <alignment horizontal="left" vertical="center" wrapText="1"/>
    </xf>
    <xf numFmtId="0" fontId="32" fillId="0" borderId="12" xfId="1" applyFont="1" applyBorder="1" applyAlignment="1">
      <alignment vertical="center" wrapText="1"/>
    </xf>
    <xf numFmtId="0" fontId="12" fillId="0" borderId="52" xfId="1" quotePrefix="1" applyFont="1" applyFill="1" applyBorder="1" applyAlignment="1">
      <alignment horizontal="center" vertical="center" wrapText="1"/>
    </xf>
    <xf numFmtId="0" fontId="36" fillId="7" borderId="26" xfId="1" applyFont="1" applyFill="1" applyBorder="1" applyAlignment="1">
      <alignment horizontal="center" vertical="center" wrapText="1"/>
    </xf>
    <xf numFmtId="0" fontId="36" fillId="7" borderId="26" xfId="1" applyFont="1" applyFill="1" applyBorder="1" applyAlignment="1">
      <alignment vertical="center" wrapText="1"/>
    </xf>
    <xf numFmtId="0" fontId="3" fillId="13" borderId="26" xfId="1" applyFont="1" applyFill="1" applyBorder="1" applyAlignment="1">
      <alignment vertical="center"/>
    </xf>
    <xf numFmtId="0" fontId="32" fillId="0" borderId="39" xfId="1" applyFont="1" applyBorder="1" applyAlignment="1">
      <alignment vertical="center" wrapText="1"/>
    </xf>
    <xf numFmtId="0" fontId="32" fillId="0" borderId="47" xfId="1" applyFont="1" applyBorder="1" applyAlignment="1">
      <alignment horizontal="center" vertical="center" wrapText="1"/>
    </xf>
    <xf numFmtId="0" fontId="36" fillId="0" borderId="34" xfId="1" applyFont="1" applyBorder="1" applyAlignment="1">
      <alignment horizontal="center" vertical="center" wrapText="1"/>
    </xf>
    <xf numFmtId="0" fontId="32" fillId="0" borderId="2" xfId="1" applyFont="1" applyBorder="1" applyAlignment="1">
      <alignment vertical="center" wrapText="1"/>
    </xf>
    <xf numFmtId="49" fontId="32" fillId="0" borderId="53" xfId="1" applyNumberFormat="1" applyFont="1" applyBorder="1" applyAlignment="1">
      <alignment horizontal="center" vertical="center" wrapText="1"/>
    </xf>
    <xf numFmtId="0" fontId="35" fillId="7" borderId="26" xfId="1" applyFont="1" applyFill="1" applyBorder="1" applyAlignment="1">
      <alignment horizontal="center" vertical="center" wrapText="1"/>
    </xf>
    <xf numFmtId="0" fontId="16" fillId="0" borderId="31" xfId="1" applyFont="1" applyFill="1" applyBorder="1" applyAlignment="1">
      <alignment horizontal="left" vertical="center" wrapText="1"/>
    </xf>
    <xf numFmtId="0" fontId="12" fillId="0" borderId="54" xfId="1" quotePrefix="1" applyFont="1" applyFill="1" applyBorder="1" applyAlignment="1">
      <alignment horizontal="center" vertical="center" wrapText="1"/>
    </xf>
    <xf numFmtId="0" fontId="35" fillId="12" borderId="25" xfId="1" applyFont="1" applyFill="1" applyBorder="1" applyAlignment="1">
      <alignment horizontal="center" vertical="center" wrapText="1"/>
    </xf>
    <xf numFmtId="49" fontId="38" fillId="2" borderId="54" xfId="1" applyNumberFormat="1" applyFont="1" applyFill="1" applyBorder="1" applyAlignment="1">
      <alignment vertical="center" wrapText="1"/>
    </xf>
    <xf numFmtId="0" fontId="35" fillId="0" borderId="38" xfId="1" applyFont="1" applyBorder="1" applyAlignment="1">
      <alignment vertical="center" wrapText="1"/>
    </xf>
    <xf numFmtId="0" fontId="38" fillId="0" borderId="28" xfId="1" applyFont="1" applyBorder="1" applyAlignment="1">
      <alignment vertical="center" wrapText="1"/>
    </xf>
    <xf numFmtId="49" fontId="38" fillId="0" borderId="54" xfId="1" applyNumberFormat="1" applyFont="1" applyBorder="1" applyAlignment="1">
      <alignment horizontal="center" vertical="center" wrapText="1"/>
    </xf>
    <xf numFmtId="0" fontId="35" fillId="0" borderId="31" xfId="1" applyFont="1" applyBorder="1" applyAlignment="1">
      <alignment horizontal="center" vertical="center" wrapText="1"/>
    </xf>
    <xf numFmtId="0" fontId="16" fillId="2" borderId="47" xfId="1" quotePrefix="1" applyFont="1" applyFill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2" fillId="0" borderId="58" xfId="1" applyFont="1" applyBorder="1" applyAlignment="1">
      <alignment horizontal="left" vertical="center" wrapText="1"/>
    </xf>
    <xf numFmtId="0" fontId="12" fillId="0" borderId="53" xfId="1" applyFont="1" applyBorder="1" applyAlignment="1">
      <alignment horizontal="center" vertical="center" wrapText="1"/>
    </xf>
    <xf numFmtId="0" fontId="20" fillId="0" borderId="26" xfId="1" applyFont="1" applyBorder="1" applyAlignment="1">
      <alignment vertical="center"/>
    </xf>
    <xf numFmtId="0" fontId="12" fillId="0" borderId="16" xfId="1" applyFont="1" applyBorder="1" applyAlignment="1">
      <alignment horizontal="left" vertical="center" wrapText="1"/>
    </xf>
    <xf numFmtId="49" fontId="12" fillId="0" borderId="54" xfId="1" applyNumberFormat="1" applyFont="1" applyBorder="1" applyAlignment="1">
      <alignment horizontal="center" vertical="center" wrapText="1"/>
    </xf>
    <xf numFmtId="49" fontId="16" fillId="2" borderId="54" xfId="1" quotePrefix="1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49" fontId="12" fillId="0" borderId="47" xfId="1" applyNumberFormat="1" applyFont="1" applyBorder="1" applyAlignment="1">
      <alignment horizontal="center" vertical="center" wrapText="1"/>
    </xf>
    <xf numFmtId="0" fontId="36" fillId="7" borderId="25" xfId="1" applyFont="1" applyFill="1" applyBorder="1" applyAlignment="1">
      <alignment horizontal="center" vertical="center" wrapText="1"/>
    </xf>
    <xf numFmtId="0" fontId="35" fillId="7" borderId="21" xfId="1" applyFont="1" applyFill="1" applyBorder="1" applyAlignment="1">
      <alignment horizontal="center" vertical="center" wrapText="1"/>
    </xf>
    <xf numFmtId="0" fontId="36" fillId="7" borderId="23" xfId="1" applyFont="1" applyFill="1" applyBorder="1" applyAlignment="1">
      <alignment vertical="center" wrapText="1"/>
    </xf>
    <xf numFmtId="0" fontId="36" fillId="7" borderId="25" xfId="1" applyFont="1" applyFill="1" applyBorder="1" applyAlignment="1">
      <alignment vertical="center" wrapText="1"/>
    </xf>
    <xf numFmtId="0" fontId="3" fillId="13" borderId="24" xfId="1" applyFont="1" applyFill="1" applyBorder="1" applyAlignment="1">
      <alignment vertical="center"/>
    </xf>
    <xf numFmtId="0" fontId="3" fillId="13" borderId="55" xfId="1" applyFont="1" applyFill="1" applyBorder="1" applyAlignment="1">
      <alignment vertical="center"/>
    </xf>
    <xf numFmtId="0" fontId="12" fillId="0" borderId="28" xfId="1" applyFont="1" applyFill="1" applyBorder="1" applyAlignment="1">
      <alignment vertical="center" wrapText="1"/>
    </xf>
    <xf numFmtId="0" fontId="3" fillId="13" borderId="7" xfId="1" applyFont="1" applyFill="1" applyBorder="1" applyAlignment="1">
      <alignment vertical="center"/>
    </xf>
    <xf numFmtId="0" fontId="16" fillId="2" borderId="53" xfId="1" quotePrefix="1" applyFont="1" applyFill="1" applyBorder="1" applyAlignment="1">
      <alignment horizontal="left" vertical="center" wrapText="1"/>
    </xf>
    <xf numFmtId="3" fontId="16" fillId="2" borderId="34" xfId="1" applyNumberFormat="1" applyFont="1" applyFill="1" applyBorder="1" applyAlignment="1">
      <alignment vertical="center" wrapText="1"/>
    </xf>
    <xf numFmtId="0" fontId="3" fillId="13" borderId="56" xfId="1" applyFont="1" applyFill="1" applyBorder="1" applyAlignment="1">
      <alignment vertical="center"/>
    </xf>
    <xf numFmtId="0" fontId="35" fillId="12" borderId="59" xfId="1" applyFont="1" applyFill="1" applyBorder="1" applyAlignment="1">
      <alignment horizontal="center" vertical="center" wrapText="1"/>
    </xf>
    <xf numFmtId="0" fontId="35" fillId="12" borderId="23" xfId="1" applyFont="1" applyFill="1" applyBorder="1" applyAlignment="1">
      <alignment vertical="center" wrapText="1"/>
    </xf>
    <xf numFmtId="3" fontId="18" fillId="12" borderId="26" xfId="1" applyNumberFormat="1" applyFont="1" applyFill="1" applyBorder="1" applyAlignment="1">
      <alignment vertical="center" wrapText="1"/>
    </xf>
    <xf numFmtId="0" fontId="3" fillId="0" borderId="24" xfId="1" applyFont="1" applyBorder="1" applyAlignment="1">
      <alignment vertical="center"/>
    </xf>
    <xf numFmtId="0" fontId="3" fillId="12" borderId="26" xfId="1" applyFont="1" applyFill="1" applyBorder="1" applyAlignment="1">
      <alignment vertical="center"/>
    </xf>
    <xf numFmtId="3" fontId="12" fillId="2" borderId="39" xfId="1" applyNumberFormat="1" applyFont="1" applyFill="1" applyBorder="1" applyAlignment="1">
      <alignment vertical="center" wrapText="1"/>
    </xf>
    <xf numFmtId="0" fontId="12" fillId="0" borderId="28" xfId="1" applyFont="1" applyFill="1" applyBorder="1" applyAlignment="1">
      <alignment horizontal="left" vertical="center" wrapText="1"/>
    </xf>
    <xf numFmtId="0" fontId="16" fillId="2" borderId="52" xfId="1" quotePrefix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52" xfId="1" applyFont="1" applyFill="1" applyBorder="1" applyAlignment="1">
      <alignment horizontal="left" vertical="center" wrapText="1"/>
    </xf>
    <xf numFmtId="0" fontId="12" fillId="0" borderId="49" xfId="1" applyFont="1" applyFill="1" applyBorder="1" applyAlignment="1">
      <alignment horizontal="left" vertical="center" wrapText="1"/>
    </xf>
    <xf numFmtId="0" fontId="12" fillId="0" borderId="49" xfId="1" quotePrefix="1" applyFont="1" applyBorder="1" applyAlignment="1">
      <alignment horizontal="center" vertical="center" wrapText="1"/>
    </xf>
    <xf numFmtId="0" fontId="3" fillId="0" borderId="50" xfId="1" applyFont="1" applyBorder="1" applyAlignment="1">
      <alignment vertical="center"/>
    </xf>
    <xf numFmtId="0" fontId="32" fillId="0" borderId="28" xfId="1" applyFont="1" applyFill="1" applyBorder="1" applyAlignment="1">
      <alignment vertical="center" wrapText="1"/>
    </xf>
    <xf numFmtId="0" fontId="32" fillId="0" borderId="54" xfId="1" applyFont="1" applyFill="1" applyBorder="1" applyAlignment="1">
      <alignment horizontal="center" vertical="center" wrapText="1"/>
    </xf>
    <xf numFmtId="0" fontId="16" fillId="0" borderId="34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47" xfId="1" quotePrefix="1" applyFont="1" applyBorder="1" applyAlignment="1">
      <alignment horizontal="center" vertical="center" wrapText="1"/>
    </xf>
    <xf numFmtId="0" fontId="32" fillId="0" borderId="0" xfId="1" applyFont="1" applyBorder="1" applyAlignment="1">
      <alignment vertical="center" wrapText="1"/>
    </xf>
    <xf numFmtId="49" fontId="32" fillId="0" borderId="47" xfId="1" applyNumberFormat="1" applyFont="1" applyBorder="1" applyAlignment="1">
      <alignment horizontal="center" vertical="center" wrapText="1"/>
    </xf>
    <xf numFmtId="0" fontId="39" fillId="7" borderId="26" xfId="1" applyFont="1" applyFill="1" applyBorder="1" applyAlignment="1">
      <alignment vertical="center" wrapText="1"/>
    </xf>
    <xf numFmtId="0" fontId="35" fillId="12" borderId="45" xfId="1" applyFont="1" applyFill="1" applyBorder="1" applyAlignment="1">
      <alignment horizontal="center" vertical="center" wrapText="1"/>
    </xf>
    <xf numFmtId="0" fontId="40" fillId="12" borderId="39" xfId="1" applyFont="1" applyFill="1" applyBorder="1" applyAlignment="1">
      <alignment vertical="center" wrapText="1"/>
    </xf>
    <xf numFmtId="0" fontId="3" fillId="12" borderId="39" xfId="1" applyFont="1" applyFill="1" applyBorder="1" applyAlignment="1">
      <alignment vertical="center"/>
    </xf>
    <xf numFmtId="0" fontId="3" fillId="12" borderId="0" xfId="1" applyFill="1"/>
    <xf numFmtId="0" fontId="35" fillId="10" borderId="7" xfId="1" applyFont="1" applyFill="1" applyBorder="1" applyAlignment="1">
      <alignment horizontal="center" vertical="center" wrapText="1"/>
    </xf>
    <xf numFmtId="0" fontId="41" fillId="10" borderId="6" xfId="1" applyFont="1" applyFill="1" applyBorder="1" applyAlignment="1">
      <alignment vertical="center" wrapText="1"/>
    </xf>
    <xf numFmtId="0" fontId="41" fillId="10" borderId="52" xfId="1" applyFont="1" applyFill="1" applyBorder="1" applyAlignment="1">
      <alignment horizontal="center" vertical="center" wrapText="1"/>
    </xf>
    <xf numFmtId="0" fontId="16" fillId="2" borderId="53" xfId="1" applyFont="1" applyFill="1" applyBorder="1" applyAlignment="1">
      <alignment horizontal="left" vertical="center" wrapText="1"/>
    </xf>
    <xf numFmtId="0" fontId="40" fillId="12" borderId="26" xfId="1" applyFont="1" applyFill="1" applyBorder="1" applyAlignment="1">
      <alignment vertical="center" wrapText="1"/>
    </xf>
    <xf numFmtId="49" fontId="41" fillId="10" borderId="52" xfId="1" applyNumberFormat="1" applyFont="1" applyFill="1" applyBorder="1" applyAlignment="1">
      <alignment horizontal="center" vertical="center" wrapText="1"/>
    </xf>
    <xf numFmtId="0" fontId="3" fillId="2" borderId="55" xfId="1" applyFont="1" applyFill="1" applyBorder="1" applyAlignment="1">
      <alignment vertical="center"/>
    </xf>
    <xf numFmtId="0" fontId="3" fillId="2" borderId="56" xfId="1" applyFont="1" applyFill="1" applyBorder="1" applyAlignment="1">
      <alignment vertical="center"/>
    </xf>
    <xf numFmtId="0" fontId="16" fillId="10" borderId="0" xfId="1" applyFont="1" applyFill="1" applyBorder="1" applyAlignment="1">
      <alignment horizontal="left" vertical="center" wrapText="1"/>
    </xf>
    <xf numFmtId="0" fontId="37" fillId="10" borderId="6" xfId="1" applyFont="1" applyFill="1" applyBorder="1" applyAlignment="1">
      <alignment horizontal="left" vertical="center" wrapText="1"/>
    </xf>
    <xf numFmtId="0" fontId="12" fillId="10" borderId="37" xfId="1" applyFont="1" applyFill="1" applyBorder="1" applyAlignment="1">
      <alignment horizontal="center" vertical="center" wrapText="1"/>
    </xf>
    <xf numFmtId="0" fontId="38" fillId="10" borderId="6" xfId="1" applyFont="1" applyFill="1" applyBorder="1" applyAlignment="1">
      <alignment vertical="center" wrapText="1"/>
    </xf>
    <xf numFmtId="0" fontId="38" fillId="10" borderId="52" xfId="1" applyFont="1" applyFill="1" applyBorder="1" applyAlignment="1">
      <alignment horizontal="center" vertical="center" wrapText="1"/>
    </xf>
    <xf numFmtId="0" fontId="37" fillId="10" borderId="52" xfId="1" applyFont="1" applyFill="1" applyBorder="1" applyAlignment="1">
      <alignment horizontal="center" vertical="center" wrapText="1"/>
    </xf>
    <xf numFmtId="0" fontId="42" fillId="2" borderId="52" xfId="1" applyFont="1" applyFill="1" applyBorder="1" applyAlignment="1">
      <alignment horizontal="left" vertical="center" wrapText="1"/>
    </xf>
    <xf numFmtId="0" fontId="37" fillId="10" borderId="34" xfId="1" applyFont="1" applyFill="1" applyBorder="1" applyAlignment="1">
      <alignment horizontal="center" vertical="center" wrapText="1"/>
    </xf>
    <xf numFmtId="0" fontId="43" fillId="12" borderId="36" xfId="1" applyFont="1" applyFill="1" applyBorder="1" applyAlignment="1">
      <alignment horizontal="center" vertical="center" wrapText="1"/>
    </xf>
    <xf numFmtId="0" fontId="43" fillId="12" borderId="26" xfId="1" applyFont="1" applyFill="1" applyBorder="1" applyAlignment="1">
      <alignment vertical="center" wrapText="1"/>
    </xf>
    <xf numFmtId="0" fontId="42" fillId="2" borderId="54" xfId="1" applyFont="1" applyFill="1" applyBorder="1" applyAlignment="1">
      <alignment horizontal="left" vertical="center" wrapText="1"/>
    </xf>
    <xf numFmtId="0" fontId="37" fillId="10" borderId="16" xfId="1" applyFont="1" applyFill="1" applyBorder="1" applyAlignment="1">
      <alignment horizontal="left" vertical="center" wrapText="1"/>
    </xf>
    <xf numFmtId="0" fontId="38" fillId="10" borderId="16" xfId="1" applyFont="1" applyFill="1" applyBorder="1" applyAlignment="1">
      <alignment vertical="center" wrapText="1"/>
    </xf>
    <xf numFmtId="0" fontId="42" fillId="2" borderId="52" xfId="1" applyFont="1" applyFill="1" applyBorder="1" applyAlignment="1">
      <alignment horizontal="center" vertical="center" wrapText="1"/>
    </xf>
    <xf numFmtId="0" fontId="38" fillId="10" borderId="2" xfId="1" applyFont="1" applyFill="1" applyBorder="1" applyAlignment="1">
      <alignment vertical="center" wrapText="1"/>
    </xf>
    <xf numFmtId="0" fontId="38" fillId="10" borderId="53" xfId="1" applyFont="1" applyFill="1" applyBorder="1" applyAlignment="1">
      <alignment horizontal="center" vertical="center" wrapText="1"/>
    </xf>
    <xf numFmtId="0" fontId="44" fillId="7" borderId="26" xfId="1" applyFont="1" applyFill="1" applyBorder="1" applyAlignment="1">
      <alignment horizontal="center" vertical="center" wrapText="1"/>
    </xf>
    <xf numFmtId="0" fontId="44" fillId="7" borderId="26" xfId="1" applyFont="1" applyFill="1" applyBorder="1" applyAlignment="1">
      <alignment vertical="center" wrapText="1"/>
    </xf>
    <xf numFmtId="0" fontId="3" fillId="13" borderId="0" xfId="1" applyFill="1"/>
    <xf numFmtId="0" fontId="45" fillId="12" borderId="36" xfId="1" applyFont="1" applyFill="1" applyBorder="1" applyAlignment="1">
      <alignment horizontal="center" vertical="center" wrapText="1"/>
    </xf>
    <xf numFmtId="0" fontId="45" fillId="12" borderId="26" xfId="1" applyFont="1" applyFill="1" applyBorder="1" applyAlignment="1">
      <alignment horizontal="left" vertical="center" wrapText="1"/>
    </xf>
    <xf numFmtId="0" fontId="42" fillId="10" borderId="35" xfId="1" applyFont="1" applyFill="1" applyBorder="1" applyAlignment="1">
      <alignment horizontal="center" vertical="center" wrapText="1"/>
    </xf>
    <xf numFmtId="49" fontId="32" fillId="0" borderId="52" xfId="1" applyNumberFormat="1" applyFont="1" applyBorder="1" applyAlignment="1">
      <alignment horizontal="center" vertical="center" wrapText="1"/>
    </xf>
    <xf numFmtId="0" fontId="42" fillId="2" borderId="53" xfId="1" applyFont="1" applyFill="1" applyBorder="1" applyAlignment="1">
      <alignment horizontal="left" vertical="center" wrapText="1"/>
    </xf>
    <xf numFmtId="0" fontId="42" fillId="10" borderId="34" xfId="1" applyFont="1" applyFill="1" applyBorder="1" applyAlignment="1">
      <alignment horizontal="center" vertical="center" wrapText="1"/>
    </xf>
    <xf numFmtId="49" fontId="42" fillId="2" borderId="52" xfId="1" applyNumberFormat="1" applyFont="1" applyFill="1" applyBorder="1" applyAlignment="1">
      <alignment horizontal="center" vertical="center" wrapText="1"/>
    </xf>
    <xf numFmtId="0" fontId="37" fillId="10" borderId="35" xfId="1" applyFont="1" applyFill="1" applyBorder="1" applyAlignment="1">
      <alignment horizontal="left" vertical="center" wrapText="1"/>
    </xf>
    <xf numFmtId="49" fontId="37" fillId="10" borderId="52" xfId="1" applyNumberFormat="1" applyFont="1" applyFill="1" applyBorder="1" applyAlignment="1">
      <alignment horizontal="center" vertical="center" wrapText="1"/>
    </xf>
    <xf numFmtId="49" fontId="42" fillId="2" borderId="53" xfId="1" applyNumberFormat="1" applyFont="1" applyFill="1" applyBorder="1" applyAlignment="1">
      <alignment horizontal="center" vertical="center" wrapText="1"/>
    </xf>
    <xf numFmtId="0" fontId="44" fillId="7" borderId="29" xfId="1" applyFont="1" applyFill="1" applyBorder="1" applyAlignment="1">
      <alignment horizontal="center" vertical="center" wrapText="1"/>
    </xf>
    <xf numFmtId="0" fontId="44" fillId="7" borderId="29" xfId="1" applyFont="1" applyFill="1" applyBorder="1" applyAlignment="1">
      <alignment vertical="center" wrapText="1"/>
    </xf>
    <xf numFmtId="0" fontId="3" fillId="13" borderId="29" xfId="1" applyFont="1" applyFill="1" applyBorder="1" applyAlignment="1">
      <alignment vertical="center"/>
    </xf>
    <xf numFmtId="0" fontId="43" fillId="12" borderId="26" xfId="1" applyFont="1" applyFill="1" applyBorder="1" applyAlignment="1">
      <alignment horizontal="center" vertical="center" wrapText="1"/>
    </xf>
    <xf numFmtId="0" fontId="46" fillId="10" borderId="35" xfId="1" applyFont="1" applyFill="1" applyBorder="1" applyAlignment="1">
      <alignment horizontal="center"/>
    </xf>
    <xf numFmtId="3" fontId="34" fillId="12" borderId="39" xfId="1" applyNumberFormat="1" applyFont="1" applyFill="1" applyBorder="1" applyAlignment="1">
      <alignment vertical="center" wrapText="1"/>
    </xf>
    <xf numFmtId="0" fontId="43" fillId="10" borderId="33" xfId="1" applyFont="1" applyFill="1" applyBorder="1" applyAlignment="1">
      <alignment horizontal="center" vertical="center" wrapText="1"/>
    </xf>
    <xf numFmtId="0" fontId="36" fillId="10" borderId="32" xfId="1" applyFont="1" applyFill="1" applyBorder="1" applyAlignment="1">
      <alignment vertical="center" wrapText="1"/>
    </xf>
    <xf numFmtId="3" fontId="3" fillId="12" borderId="0" xfId="1" applyNumberFormat="1" applyFill="1"/>
    <xf numFmtId="0" fontId="42" fillId="2" borderId="49" xfId="1" applyFont="1" applyFill="1" applyBorder="1" applyAlignment="1">
      <alignment horizontal="left" vertical="center" wrapText="1"/>
    </xf>
    <xf numFmtId="0" fontId="43" fillId="12" borderId="25" xfId="1" applyFont="1" applyFill="1" applyBorder="1" applyAlignment="1">
      <alignment vertical="center" wrapText="1"/>
    </xf>
    <xf numFmtId="0" fontId="45" fillId="12" borderId="25" xfId="1" applyFont="1" applyFill="1" applyBorder="1" applyAlignment="1">
      <alignment horizontal="left" vertical="center" wrapText="1"/>
    </xf>
    <xf numFmtId="0" fontId="3" fillId="12" borderId="24" xfId="1" applyFont="1" applyFill="1" applyBorder="1" applyAlignment="1">
      <alignment vertical="center"/>
    </xf>
    <xf numFmtId="0" fontId="42" fillId="10" borderId="33" xfId="1" applyFont="1" applyFill="1" applyBorder="1" applyAlignment="1">
      <alignment horizontal="left" vertical="center" wrapText="1"/>
    </xf>
    <xf numFmtId="0" fontId="42" fillId="10" borderId="33" xfId="1" applyFont="1" applyFill="1" applyBorder="1" applyAlignment="1">
      <alignment horizontal="center" vertical="center" wrapText="1"/>
    </xf>
    <xf numFmtId="10" fontId="12" fillId="2" borderId="37" xfId="1" applyNumberFormat="1" applyFont="1" applyFill="1" applyBorder="1" applyAlignment="1">
      <alignment horizontal="right" vertical="center" wrapText="1"/>
    </xf>
    <xf numFmtId="0" fontId="42" fillId="10" borderId="35" xfId="1" applyFont="1" applyFill="1" applyBorder="1" applyAlignment="1">
      <alignment horizontal="left" vertical="center" wrapText="1"/>
    </xf>
    <xf numFmtId="0" fontId="37" fillId="10" borderId="2" xfId="1" applyFont="1" applyFill="1" applyBorder="1" applyAlignment="1">
      <alignment horizontal="left" vertical="center" wrapText="1"/>
    </xf>
    <xf numFmtId="49" fontId="37" fillId="10" borderId="53" xfId="1" applyNumberFormat="1" applyFont="1" applyFill="1" applyBorder="1" applyAlignment="1">
      <alignment horizontal="center" vertical="center" wrapText="1"/>
    </xf>
    <xf numFmtId="0" fontId="38" fillId="10" borderId="18" xfId="1" applyFont="1" applyFill="1" applyBorder="1" applyAlignment="1">
      <alignment vertical="center" wrapText="1"/>
    </xf>
    <xf numFmtId="49" fontId="38" fillId="10" borderId="52" xfId="1" applyNumberFormat="1" applyFont="1" applyFill="1" applyBorder="1" applyAlignment="1">
      <alignment horizontal="center" vertical="center" wrapText="1"/>
    </xf>
    <xf numFmtId="0" fontId="42" fillId="10" borderId="30" xfId="1" applyFont="1" applyFill="1" applyBorder="1" applyAlignment="1">
      <alignment horizontal="center" vertical="center" wrapText="1"/>
    </xf>
    <xf numFmtId="0" fontId="38" fillId="10" borderId="28" xfId="1" applyFont="1" applyFill="1" applyBorder="1" applyAlignment="1">
      <alignment vertical="center" wrapText="1"/>
    </xf>
    <xf numFmtId="49" fontId="38" fillId="10" borderId="53" xfId="1" applyNumberFormat="1" applyFont="1" applyFill="1" applyBorder="1" applyAlignment="1">
      <alignment horizontal="center" vertical="center" wrapText="1"/>
    </xf>
    <xf numFmtId="0" fontId="43" fillId="10" borderId="31" xfId="1" applyFont="1" applyFill="1" applyBorder="1" applyAlignment="1">
      <alignment horizontal="center" vertical="center" wrapText="1"/>
    </xf>
    <xf numFmtId="9" fontId="32" fillId="10" borderId="16" xfId="1" applyNumberFormat="1" applyFont="1" applyFill="1" applyBorder="1" applyAlignment="1">
      <alignment vertical="center" wrapText="1"/>
    </xf>
    <xf numFmtId="49" fontId="32" fillId="10" borderId="52" xfId="1" applyNumberFormat="1" applyFont="1" applyFill="1" applyBorder="1" applyAlignment="1">
      <alignment horizontal="center" vertical="center" wrapText="1"/>
    </xf>
    <xf numFmtId="0" fontId="47" fillId="7" borderId="26" xfId="1" applyFont="1" applyFill="1" applyBorder="1" applyAlignment="1">
      <alignment horizontal="center" vertical="center" wrapText="1"/>
    </xf>
    <xf numFmtId="0" fontId="47" fillId="7" borderId="26" xfId="1" applyFont="1" applyFill="1" applyBorder="1" applyAlignment="1">
      <alignment vertical="center" wrapText="1"/>
    </xf>
    <xf numFmtId="0" fontId="43" fillId="10" borderId="42" xfId="1" applyFont="1" applyFill="1" applyBorder="1" applyAlignment="1">
      <alignment horizontal="center" vertical="center" wrapText="1"/>
    </xf>
    <xf numFmtId="0" fontId="43" fillId="10" borderId="55" xfId="1" applyFont="1" applyFill="1" applyBorder="1" applyAlignment="1">
      <alignment horizontal="center" vertical="center" wrapText="1"/>
    </xf>
    <xf numFmtId="0" fontId="37" fillId="7" borderId="26" xfId="1" applyFont="1" applyFill="1" applyBorder="1" applyAlignment="1">
      <alignment horizontal="center" vertical="center" wrapText="1"/>
    </xf>
    <xf numFmtId="0" fontId="47" fillId="7" borderId="26" xfId="1" applyFont="1" applyFill="1" applyBorder="1" applyAlignment="1">
      <alignment horizontal="left" vertical="center" wrapText="1"/>
    </xf>
    <xf numFmtId="3" fontId="18" fillId="7" borderId="39" xfId="1" applyNumberFormat="1" applyFont="1" applyFill="1" applyBorder="1" applyAlignment="1">
      <alignment vertical="center" wrapText="1"/>
    </xf>
    <xf numFmtId="0" fontId="45" fillId="12" borderId="26" xfId="1" applyFont="1" applyFill="1" applyBorder="1" applyAlignment="1">
      <alignment horizontal="center" vertical="center" wrapText="1"/>
    </xf>
    <xf numFmtId="0" fontId="37" fillId="10" borderId="5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vertical="center"/>
    </xf>
    <xf numFmtId="0" fontId="4" fillId="6" borderId="25" xfId="1" applyFont="1" applyFill="1" applyBorder="1" applyAlignment="1">
      <alignment horizontal="center" vertical="center" wrapText="1"/>
    </xf>
    <xf numFmtId="3" fontId="4" fillId="6" borderId="26" xfId="1" applyNumberFormat="1" applyFont="1" applyFill="1" applyBorder="1" applyAlignment="1">
      <alignment vertical="center" wrapText="1"/>
    </xf>
    <xf numFmtId="0" fontId="3" fillId="14" borderId="50" xfId="1" applyFont="1" applyFill="1" applyBorder="1" applyAlignment="1">
      <alignment vertical="center"/>
    </xf>
    <xf numFmtId="0" fontId="14" fillId="0" borderId="0" xfId="1" applyFont="1" applyAlignment="1">
      <alignment vertical="center" wrapText="1"/>
    </xf>
    <xf numFmtId="0" fontId="24" fillId="0" borderId="0" xfId="1" applyFont="1" applyAlignment="1">
      <alignment horizontal="center" vertical="center" wrapText="1"/>
    </xf>
    <xf numFmtId="0" fontId="16" fillId="0" borderId="0" xfId="1" applyFont="1" applyAlignment="1">
      <alignment horizontal="right"/>
    </xf>
    <xf numFmtId="0" fontId="27" fillId="8" borderId="26" xfId="1" applyFont="1" applyFill="1" applyBorder="1" applyAlignment="1">
      <alignment horizontal="center" vertical="center"/>
    </xf>
    <xf numFmtId="0" fontId="12" fillId="10" borderId="32" xfId="1" applyNumberFormat="1" applyFont="1" applyFill="1" applyBorder="1" applyAlignment="1">
      <alignment horizontal="center" vertical="center"/>
    </xf>
    <xf numFmtId="3" fontId="12" fillId="0" borderId="42" xfId="1" applyNumberFormat="1" applyFont="1" applyBorder="1" applyAlignment="1">
      <alignment horizontal="right" vertical="center" wrapText="1"/>
    </xf>
    <xf numFmtId="3" fontId="12" fillId="0" borderId="64" xfId="1" applyNumberFormat="1" applyFont="1" applyBorder="1" applyAlignment="1">
      <alignment horizontal="right" vertical="center" wrapText="1"/>
    </xf>
    <xf numFmtId="3" fontId="12" fillId="10" borderId="37" xfId="1" applyNumberFormat="1" applyFont="1" applyFill="1" applyBorder="1" applyAlignment="1">
      <alignment horizontal="left" vertical="center" wrapText="1"/>
    </xf>
    <xf numFmtId="0" fontId="12" fillId="10" borderId="34" xfId="1" applyNumberFormat="1" applyFont="1" applyFill="1" applyBorder="1" applyAlignment="1">
      <alignment horizontal="center" vertical="center"/>
    </xf>
    <xf numFmtId="3" fontId="12" fillId="0" borderId="56" xfId="1" applyNumberFormat="1" applyFont="1" applyBorder="1" applyAlignment="1">
      <alignment horizontal="right" vertical="center" wrapText="1"/>
    </xf>
    <xf numFmtId="3" fontId="12" fillId="0" borderId="58" xfId="1" applyNumberFormat="1" applyFont="1" applyBorder="1" applyAlignment="1">
      <alignment horizontal="right" vertical="center" wrapText="1"/>
    </xf>
    <xf numFmtId="3" fontId="12" fillId="10" borderId="31" xfId="1" applyNumberFormat="1" applyFont="1" applyFill="1" applyBorder="1" applyAlignment="1">
      <alignment horizontal="left" vertical="center" wrapText="1"/>
    </xf>
    <xf numFmtId="0" fontId="18" fillId="10" borderId="31" xfId="1" applyFont="1" applyFill="1" applyBorder="1" applyAlignment="1">
      <alignment horizontal="center" vertical="center"/>
    </xf>
    <xf numFmtId="49" fontId="18" fillId="10" borderId="2" xfId="1" applyNumberFormat="1" applyFont="1" applyFill="1" applyBorder="1" applyAlignment="1">
      <alignment horizontal="center" vertical="center"/>
    </xf>
    <xf numFmtId="3" fontId="18" fillId="10" borderId="31" xfId="1" applyNumberFormat="1" applyFont="1" applyFill="1" applyBorder="1" applyAlignment="1">
      <alignment horizontal="right" vertical="center"/>
    </xf>
    <xf numFmtId="0" fontId="18" fillId="10" borderId="34" xfId="1" applyFont="1" applyFill="1" applyBorder="1" applyAlignment="1">
      <alignment horizontal="center" vertical="center"/>
    </xf>
    <xf numFmtId="0" fontId="47" fillId="0" borderId="31" xfId="4" applyFont="1" applyBorder="1" applyAlignment="1">
      <alignment horizontal="center" vertical="center"/>
    </xf>
    <xf numFmtId="0" fontId="37" fillId="0" borderId="2" xfId="4" applyFont="1" applyBorder="1" applyAlignment="1">
      <alignment vertical="center" wrapText="1"/>
    </xf>
    <xf numFmtId="0" fontId="37" fillId="0" borderId="31" xfId="4" applyNumberFormat="1" applyFont="1" applyBorder="1" applyAlignment="1">
      <alignment horizontal="center" vertical="center"/>
    </xf>
    <xf numFmtId="3" fontId="37" fillId="0" borderId="7" xfId="4" applyNumberFormat="1" applyFont="1" applyBorder="1" applyAlignment="1">
      <alignment vertical="center"/>
    </xf>
    <xf numFmtId="3" fontId="37" fillId="0" borderId="58" xfId="4" applyNumberFormat="1" applyFont="1" applyBorder="1" applyAlignment="1">
      <alignment vertical="center"/>
    </xf>
    <xf numFmtId="0" fontId="37" fillId="0" borderId="31" xfId="4" applyFont="1" applyBorder="1" applyAlignment="1">
      <alignment vertical="center" wrapText="1"/>
    </xf>
    <xf numFmtId="0" fontId="47" fillId="0" borderId="37" xfId="4" applyFont="1" applyBorder="1" applyAlignment="1">
      <alignment horizontal="center" vertical="center"/>
    </xf>
    <xf numFmtId="0" fontId="37" fillId="0" borderId="16" xfId="4" applyFont="1" applyBorder="1" applyAlignment="1">
      <alignment horizontal="left" vertical="center" wrapText="1"/>
    </xf>
    <xf numFmtId="3" fontId="37" fillId="0" borderId="6" xfId="4" applyNumberFormat="1" applyFont="1" applyBorder="1" applyAlignment="1">
      <alignment vertical="center"/>
    </xf>
    <xf numFmtId="0" fontId="47" fillId="0" borderId="34" xfId="4" applyFont="1" applyBorder="1" applyAlignment="1">
      <alignment horizontal="center" vertical="center"/>
    </xf>
    <xf numFmtId="0" fontId="37" fillId="0" borderId="2" xfId="4" applyFont="1" applyBorder="1" applyAlignment="1">
      <alignment horizontal="left" vertical="center" wrapText="1"/>
    </xf>
    <xf numFmtId="0" fontId="47" fillId="0" borderId="27" xfId="4" applyFont="1" applyBorder="1" applyAlignment="1">
      <alignment horizontal="center" vertical="center"/>
    </xf>
    <xf numFmtId="0" fontId="37" fillId="0" borderId="46" xfId="4" applyFont="1" applyBorder="1" applyAlignment="1">
      <alignment horizontal="left" vertical="center" wrapText="1"/>
    </xf>
    <xf numFmtId="0" fontId="47" fillId="0" borderId="48" xfId="4" applyFont="1" applyBorder="1" applyAlignment="1">
      <alignment horizontal="center" vertical="center"/>
    </xf>
    <xf numFmtId="3" fontId="47" fillId="0" borderId="27" xfId="4" applyNumberFormat="1" applyFont="1" applyBorder="1" applyAlignment="1">
      <alignment vertical="center"/>
    </xf>
    <xf numFmtId="0" fontId="37" fillId="0" borderId="27" xfId="4" applyNumberFormat="1" applyFont="1" applyBorder="1" applyAlignment="1">
      <alignment horizontal="center" vertical="center"/>
    </xf>
    <xf numFmtId="3" fontId="37" fillId="0" borderId="65" xfId="4" applyNumberFormat="1" applyFont="1" applyBorder="1" applyAlignment="1">
      <alignment horizontal="right" vertical="center"/>
    </xf>
    <xf numFmtId="3" fontId="37" fillId="0" borderId="66" xfId="4" applyNumberFormat="1" applyFont="1" applyBorder="1" applyAlignment="1">
      <alignment horizontal="right" vertical="center"/>
    </xf>
    <xf numFmtId="0" fontId="37" fillId="0" borderId="27" xfId="4" applyFont="1" applyBorder="1" applyAlignment="1">
      <alignment vertical="center" wrapText="1"/>
    </xf>
    <xf numFmtId="0" fontId="47" fillId="0" borderId="52" xfId="4" applyFont="1" applyBorder="1" applyAlignment="1">
      <alignment horizontal="center" vertical="center"/>
    </xf>
    <xf numFmtId="3" fontId="47" fillId="0" borderId="31" xfId="4" applyNumberFormat="1" applyFont="1" applyBorder="1" applyAlignment="1">
      <alignment horizontal="right" vertical="center"/>
    </xf>
    <xf numFmtId="3" fontId="37" fillId="0" borderId="7" xfId="4" applyNumberFormat="1" applyFont="1" applyBorder="1" applyAlignment="1">
      <alignment horizontal="right" vertical="center"/>
    </xf>
    <xf numFmtId="3" fontId="37" fillId="0" borderId="6" xfId="4" applyNumberFormat="1" applyFont="1" applyBorder="1" applyAlignment="1">
      <alignment horizontal="right" vertical="center"/>
    </xf>
    <xf numFmtId="0" fontId="18" fillId="0" borderId="31" xfId="1" applyFont="1" applyFill="1" applyBorder="1" applyAlignment="1">
      <alignment horizontal="center" vertical="center"/>
    </xf>
    <xf numFmtId="3" fontId="18" fillId="0" borderId="31" xfId="1" applyNumberFormat="1" applyFont="1" applyBorder="1" applyAlignment="1">
      <alignment horizontal="right" vertical="center"/>
    </xf>
    <xf numFmtId="0" fontId="12" fillId="0" borderId="31" xfId="1" applyNumberFormat="1" applyFont="1" applyBorder="1" applyAlignment="1">
      <alignment horizontal="center" vertical="center"/>
    </xf>
    <xf numFmtId="3" fontId="12" fillId="0" borderId="7" xfId="1" applyNumberFormat="1" applyFont="1" applyBorder="1" applyAlignment="1">
      <alignment horizontal="right" vertical="center"/>
    </xf>
    <xf numFmtId="3" fontId="12" fillId="0" borderId="6" xfId="1" applyNumberFormat="1" applyFont="1" applyBorder="1" applyAlignment="1">
      <alignment horizontal="right" vertical="center"/>
    </xf>
    <xf numFmtId="0" fontId="12" fillId="0" borderId="31" xfId="1" applyFont="1" applyBorder="1" applyAlignment="1">
      <alignment horizontal="left" vertical="center" wrapText="1"/>
    </xf>
    <xf numFmtId="0" fontId="47" fillId="0" borderId="54" xfId="4" applyFont="1" applyBorder="1" applyAlignment="1">
      <alignment horizontal="center" vertical="center"/>
    </xf>
    <xf numFmtId="0" fontId="18" fillId="0" borderId="38" xfId="1" applyFont="1" applyFill="1" applyBorder="1" applyAlignment="1">
      <alignment horizontal="center" vertical="center"/>
    </xf>
    <xf numFmtId="3" fontId="18" fillId="0" borderId="38" xfId="1" applyNumberFormat="1" applyFont="1" applyBorder="1" applyAlignment="1">
      <alignment horizontal="right" vertical="center"/>
    </xf>
    <xf numFmtId="0" fontId="12" fillId="0" borderId="38" xfId="1" applyNumberFormat="1" applyFont="1" applyBorder="1" applyAlignment="1">
      <alignment horizontal="center" vertical="center"/>
    </xf>
    <xf numFmtId="3" fontId="12" fillId="0" borderId="67" xfId="1" applyNumberFormat="1" applyFont="1" applyBorder="1" applyAlignment="1">
      <alignment horizontal="right" vertical="center"/>
    </xf>
    <xf numFmtId="3" fontId="12" fillId="0" borderId="68" xfId="1" applyNumberFormat="1" applyFont="1" applyBorder="1" applyAlignment="1">
      <alignment horizontal="right" vertical="center"/>
    </xf>
    <xf numFmtId="0" fontId="12" fillId="0" borderId="38" xfId="1" applyFont="1" applyBorder="1" applyAlignment="1">
      <alignment horizontal="left" vertical="center" wrapText="1"/>
    </xf>
    <xf numFmtId="3" fontId="27" fillId="8" borderId="26" xfId="1" applyNumberFormat="1" applyFont="1" applyFill="1" applyBorder="1" applyAlignment="1">
      <alignment horizontal="right" vertical="center"/>
    </xf>
    <xf numFmtId="0" fontId="30" fillId="8" borderId="26" xfId="1" applyNumberFormat="1" applyFont="1" applyFill="1" applyBorder="1" applyAlignment="1">
      <alignment horizontal="center" vertical="center"/>
    </xf>
    <xf numFmtId="3" fontId="27" fillId="8" borderId="24" xfId="1" applyNumberFormat="1" applyFont="1" applyFill="1" applyBorder="1" applyAlignment="1">
      <alignment horizontal="right" vertical="center"/>
    </xf>
    <xf numFmtId="3" fontId="27" fillId="8" borderId="69" xfId="1" applyNumberFormat="1" applyFont="1" applyFill="1" applyBorder="1" applyAlignment="1">
      <alignment horizontal="right" vertical="center"/>
    </xf>
    <xf numFmtId="0" fontId="30" fillId="8" borderId="26" xfId="1" applyFont="1" applyFill="1" applyBorder="1"/>
    <xf numFmtId="0" fontId="16" fillId="0" borderId="0" xfId="1" applyFont="1" applyAlignment="1">
      <alignment horizontal="right" vertical="center"/>
    </xf>
    <xf numFmtId="0" fontId="27" fillId="8" borderId="26" xfId="1" applyFont="1" applyFill="1" applyBorder="1" applyAlignment="1">
      <alignment horizontal="center" vertical="center" wrapText="1"/>
    </xf>
    <xf numFmtId="49" fontId="27" fillId="8" borderId="26" xfId="1" applyNumberFormat="1" applyFont="1" applyFill="1" applyBorder="1" applyAlignment="1">
      <alignment horizontal="center" vertical="center"/>
    </xf>
    <xf numFmtId="0" fontId="48" fillId="8" borderId="26" xfId="1" applyFont="1" applyFill="1" applyBorder="1" applyAlignment="1">
      <alignment vertical="center"/>
    </xf>
    <xf numFmtId="3" fontId="27" fillId="11" borderId="26" xfId="1" applyNumberFormat="1" applyFont="1" applyFill="1" applyBorder="1" applyAlignment="1">
      <alignment horizontal="right" vertical="center"/>
    </xf>
    <xf numFmtId="3" fontId="27" fillId="11" borderId="23" xfId="1" applyNumberFormat="1" applyFont="1" applyFill="1" applyBorder="1" applyAlignment="1">
      <alignment horizontal="right" vertical="center"/>
    </xf>
    <xf numFmtId="3" fontId="34" fillId="11" borderId="26" xfId="1" applyNumberFormat="1" applyFont="1" applyFill="1" applyBorder="1" applyAlignment="1">
      <alignment horizontal="right" vertical="center"/>
    </xf>
    <xf numFmtId="0" fontId="12" fillId="11" borderId="26" xfId="1" applyFont="1" applyFill="1" applyBorder="1"/>
    <xf numFmtId="49" fontId="49" fillId="0" borderId="42" xfId="1" applyNumberFormat="1" applyFont="1" applyBorder="1" applyAlignment="1">
      <alignment horizontal="center" vertical="center"/>
    </xf>
    <xf numFmtId="49" fontId="49" fillId="0" borderId="64" xfId="1" applyNumberFormat="1" applyFont="1" applyBorder="1" applyAlignment="1">
      <alignment horizontal="center" vertical="center" wrapText="1"/>
    </xf>
    <xf numFmtId="3" fontId="49" fillId="0" borderId="32" xfId="1" applyNumberFormat="1" applyFont="1" applyBorder="1" applyAlignment="1">
      <alignment horizontal="right" vertical="center"/>
    </xf>
    <xf numFmtId="0" fontId="30" fillId="0" borderId="32" xfId="1" applyNumberFormat="1" applyFont="1" applyBorder="1" applyAlignment="1">
      <alignment horizontal="center" vertical="center"/>
    </xf>
    <xf numFmtId="3" fontId="49" fillId="0" borderId="0" xfId="1" applyNumberFormat="1" applyFont="1" applyBorder="1" applyAlignment="1">
      <alignment horizontal="right" vertical="center"/>
    </xf>
    <xf numFmtId="3" fontId="30" fillId="0" borderId="32" xfId="1" applyNumberFormat="1" applyFont="1" applyBorder="1" applyAlignment="1">
      <alignment horizontal="center" vertical="center" wrapText="1"/>
    </xf>
    <xf numFmtId="0" fontId="30" fillId="0" borderId="32" xfId="1" applyFont="1" applyBorder="1" applyAlignment="1">
      <alignment horizontal="left" vertical="center" wrapText="1"/>
    </xf>
    <xf numFmtId="3" fontId="4" fillId="6" borderId="26" xfId="1" applyNumberFormat="1" applyFont="1" applyFill="1" applyBorder="1" applyAlignment="1">
      <alignment horizontal="right" vertical="center"/>
    </xf>
    <xf numFmtId="3" fontId="4" fillId="6" borderId="23" xfId="1" applyNumberFormat="1" applyFont="1" applyFill="1" applyBorder="1" applyAlignment="1">
      <alignment horizontal="right" vertical="center"/>
    </xf>
    <xf numFmtId="3" fontId="4" fillId="6" borderId="26" xfId="1" applyNumberFormat="1" applyFont="1" applyFill="1" applyBorder="1" applyAlignment="1">
      <alignment horizontal="center" vertical="center" wrapText="1"/>
    </xf>
    <xf numFmtId="0" fontId="48" fillId="6" borderId="26" xfId="1" applyFont="1" applyFill="1" applyBorder="1" applyAlignment="1">
      <alignment horizontal="center" vertical="center" wrapText="1"/>
    </xf>
    <xf numFmtId="49" fontId="30" fillId="0" borderId="26" xfId="1" applyNumberFormat="1" applyFont="1" applyBorder="1" applyAlignment="1">
      <alignment horizontal="center" vertical="center"/>
    </xf>
    <xf numFmtId="49" fontId="30" fillId="0" borderId="0" xfId="1" applyNumberFormat="1" applyFont="1" applyBorder="1" applyAlignment="1">
      <alignment horizontal="center" vertical="center" wrapText="1"/>
    </xf>
    <xf numFmtId="3" fontId="27" fillId="0" borderId="39" xfId="1" applyNumberFormat="1" applyFont="1" applyBorder="1" applyAlignment="1">
      <alignment horizontal="right" vertical="center"/>
    </xf>
    <xf numFmtId="3" fontId="30" fillId="0" borderId="42" xfId="1" applyNumberFormat="1" applyFont="1" applyBorder="1" applyAlignment="1">
      <alignment horizontal="right" vertical="center"/>
    </xf>
    <xf numFmtId="3" fontId="30" fillId="0" borderId="64" xfId="1" applyNumberFormat="1" applyFont="1" applyBorder="1" applyAlignment="1">
      <alignment horizontal="right" vertical="center"/>
    </xf>
    <xf numFmtId="0" fontId="30" fillId="0" borderId="26" xfId="1" applyFont="1" applyBorder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16" fillId="0" borderId="0" xfId="1" applyFont="1" applyAlignment="1">
      <alignment horizontal="right" wrapText="1"/>
    </xf>
    <xf numFmtId="0" fontId="27" fillId="8" borderId="23" xfId="1" applyFont="1" applyFill="1" applyBorder="1" applyAlignment="1">
      <alignment horizontal="center" vertical="center" wrapText="1"/>
    </xf>
    <xf numFmtId="49" fontId="30" fillId="0" borderId="32" xfId="1" applyNumberFormat="1" applyFont="1" applyBorder="1" applyAlignment="1">
      <alignment horizontal="center" vertical="center" wrapText="1"/>
    </xf>
    <xf numFmtId="0" fontId="30" fillId="0" borderId="31" xfId="1" applyFont="1" applyBorder="1" applyAlignment="1">
      <alignment horizontal="center" vertical="center"/>
    </xf>
    <xf numFmtId="0" fontId="30" fillId="0" borderId="38" xfId="1" applyFont="1" applyBorder="1" applyAlignment="1">
      <alignment horizontal="center" vertical="center"/>
    </xf>
    <xf numFmtId="49" fontId="52" fillId="0" borderId="0" xfId="1" applyNumberFormat="1" applyFont="1" applyBorder="1" applyAlignment="1">
      <alignment horizontal="center" vertical="center"/>
    </xf>
    <xf numFmtId="49" fontId="53" fillId="0" borderId="0" xfId="1" applyNumberFormat="1" applyFont="1" applyBorder="1" applyAlignment="1">
      <alignment horizontal="center" vertical="top"/>
    </xf>
    <xf numFmtId="0" fontId="52" fillId="0" borderId="0" xfId="1" applyFont="1" applyBorder="1" applyAlignment="1">
      <alignment horizontal="center" vertical="center"/>
    </xf>
    <xf numFmtId="0" fontId="52" fillId="0" borderId="0" xfId="1" applyFont="1" applyFill="1" applyBorder="1" applyAlignment="1">
      <alignment horizontal="center" vertical="center"/>
    </xf>
    <xf numFmtId="3" fontId="52" fillId="0" borderId="0" xfId="1" applyNumberFormat="1" applyFont="1" applyBorder="1" applyAlignment="1">
      <alignment horizontal="right" vertical="center"/>
    </xf>
    <xf numFmtId="0" fontId="52" fillId="0" borderId="0" xfId="1" applyFont="1" applyAlignment="1">
      <alignment vertical="center"/>
    </xf>
    <xf numFmtId="0" fontId="48" fillId="0" borderId="0" xfId="1" applyFont="1" applyBorder="1" applyAlignment="1">
      <alignment horizontal="center" vertical="top"/>
    </xf>
    <xf numFmtId="0" fontId="48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27" fillId="8" borderId="7" xfId="1" applyFont="1" applyFill="1" applyBorder="1" applyAlignment="1">
      <alignment horizontal="center" vertical="center" wrapText="1"/>
    </xf>
    <xf numFmtId="0" fontId="27" fillId="8" borderId="1" xfId="1" applyFont="1" applyFill="1" applyBorder="1" applyAlignment="1">
      <alignment horizontal="center" vertical="center" wrapText="1"/>
    </xf>
    <xf numFmtId="0" fontId="27" fillId="8" borderId="6" xfId="1" applyFont="1" applyFill="1" applyBorder="1" applyAlignment="1">
      <alignment horizontal="center" vertical="center" wrapText="1"/>
    </xf>
    <xf numFmtId="3" fontId="27" fillId="0" borderId="37" xfId="1" applyNumberFormat="1" applyFont="1" applyBorder="1" applyAlignment="1">
      <alignment horizontal="right" vertical="center"/>
    </xf>
    <xf numFmtId="3" fontId="27" fillId="0" borderId="7" xfId="1" applyNumberFormat="1" applyFont="1" applyBorder="1" applyAlignment="1">
      <alignment horizontal="right" vertical="center"/>
    </xf>
    <xf numFmtId="3" fontId="27" fillId="0" borderId="6" xfId="1" applyNumberFormat="1" applyFont="1" applyBorder="1" applyAlignment="1">
      <alignment horizontal="right" vertical="center"/>
    </xf>
    <xf numFmtId="3" fontId="27" fillId="0" borderId="31" xfId="1" applyNumberFormat="1" applyFont="1" applyBorder="1" applyAlignment="1">
      <alignment horizontal="right" vertical="center"/>
    </xf>
    <xf numFmtId="49" fontId="30" fillId="0" borderId="56" xfId="1" applyNumberFormat="1" applyFont="1" applyBorder="1" applyAlignment="1">
      <alignment horizontal="center" vertical="center"/>
    </xf>
    <xf numFmtId="0" fontId="30" fillId="0" borderId="58" xfId="1" applyFont="1" applyBorder="1" applyAlignment="1">
      <alignment horizontal="center" vertical="center" wrapText="1"/>
    </xf>
    <xf numFmtId="3" fontId="30" fillId="0" borderId="34" xfId="1" applyNumberFormat="1" applyFont="1" applyBorder="1" applyAlignment="1">
      <alignment horizontal="right" vertical="center"/>
    </xf>
    <xf numFmtId="3" fontId="30" fillId="0" borderId="56" xfId="1" applyNumberFormat="1" applyFont="1" applyBorder="1" applyAlignment="1">
      <alignment horizontal="right" vertical="center"/>
    </xf>
    <xf numFmtId="3" fontId="30" fillId="0" borderId="3" xfId="1" applyNumberFormat="1" applyFont="1" applyBorder="1" applyAlignment="1">
      <alignment horizontal="right" vertical="center"/>
    </xf>
    <xf numFmtId="3" fontId="30" fillId="0" borderId="58" xfId="1" applyNumberFormat="1" applyFont="1" applyBorder="1" applyAlignment="1">
      <alignment horizontal="right" vertical="center"/>
    </xf>
    <xf numFmtId="3" fontId="27" fillId="8" borderId="21" xfId="1" applyNumberFormat="1" applyFont="1" applyFill="1" applyBorder="1" applyAlignment="1">
      <alignment horizontal="right" vertical="center"/>
    </xf>
    <xf numFmtId="0" fontId="20" fillId="0" borderId="0" xfId="1" applyFont="1" applyBorder="1"/>
    <xf numFmtId="3" fontId="20" fillId="0" borderId="0" xfId="1" applyNumberFormat="1" applyFont="1" applyBorder="1"/>
    <xf numFmtId="0" fontId="19" fillId="0" borderId="0" xfId="1" applyFont="1" applyBorder="1" applyAlignment="1">
      <alignment horizontal="right"/>
    </xf>
    <xf numFmtId="3" fontId="3" fillId="0" borderId="0" xfId="1" applyNumberFormat="1" applyBorder="1" applyAlignment="1"/>
    <xf numFmtId="0" fontId="3" fillId="0" borderId="0" xfId="1" applyBorder="1" applyAlignment="1">
      <alignment horizontal="center"/>
    </xf>
    <xf numFmtId="0" fontId="20" fillId="0" borderId="0" xfId="1" applyFont="1" applyBorder="1" applyAlignment="1">
      <alignment horizontal="center"/>
    </xf>
    <xf numFmtId="0" fontId="21" fillId="0" borderId="0" xfId="1" applyFont="1" applyBorder="1"/>
    <xf numFmtId="0" fontId="21" fillId="0" borderId="0" xfId="1" applyFont="1" applyBorder="1" applyAlignment="1">
      <alignment horizontal="center"/>
    </xf>
    <xf numFmtId="3" fontId="21" fillId="0" borderId="0" xfId="1" applyNumberFormat="1" applyFont="1" applyBorder="1"/>
    <xf numFmtId="0" fontId="10" fillId="0" borderId="0" xfId="1" applyFont="1" applyAlignment="1">
      <alignment vertical="center" wrapText="1"/>
    </xf>
    <xf numFmtId="3" fontId="13" fillId="0" borderId="0" xfId="1" applyNumberFormat="1" applyFont="1" applyAlignment="1">
      <alignment vertical="center"/>
    </xf>
    <xf numFmtId="0" fontId="13" fillId="0" borderId="0" xfId="1" applyFont="1" applyAlignment="1">
      <alignment horizontal="center" vertical="center" wrapText="1"/>
    </xf>
    <xf numFmtId="0" fontId="16" fillId="0" borderId="0" xfId="1" applyFont="1" applyAlignment="1">
      <alignment horizontal="right" vertical="center" wrapText="1"/>
    </xf>
    <xf numFmtId="3" fontId="13" fillId="0" borderId="0" xfId="1" applyNumberFormat="1" applyFont="1" applyAlignment="1">
      <alignment horizontal="center" vertical="center"/>
    </xf>
    <xf numFmtId="49" fontId="16" fillId="0" borderId="1" xfId="1" applyNumberFormat="1" applyFont="1" applyBorder="1" applyAlignment="1">
      <alignment horizontal="center" vertical="center"/>
    </xf>
    <xf numFmtId="49" fontId="16" fillId="15" borderId="1" xfId="1" applyNumberFormat="1" applyFont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15" borderId="1" xfId="1" applyFont="1" applyFill="1" applyBorder="1" applyAlignment="1">
      <alignment horizontal="center" vertical="center"/>
    </xf>
    <xf numFmtId="0" fontId="12" fillId="15" borderId="1" xfId="1" applyFont="1" applyFill="1" applyBorder="1" applyAlignment="1">
      <alignment horizontal="center" vertical="center"/>
    </xf>
    <xf numFmtId="0" fontId="18" fillId="9" borderId="1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3" fontId="13" fillId="0" borderId="0" xfId="1" applyNumberFormat="1" applyFont="1" applyAlignment="1">
      <alignment horizontal="right" vertical="center"/>
    </xf>
    <xf numFmtId="49" fontId="13" fillId="0" borderId="0" xfId="1" applyNumberFormat="1" applyFont="1" applyAlignment="1">
      <alignment vertical="center"/>
    </xf>
    <xf numFmtId="0" fontId="13" fillId="0" borderId="0" xfId="1" applyFont="1" applyAlignment="1">
      <alignment horizontal="right" vertical="center"/>
    </xf>
    <xf numFmtId="0" fontId="54" fillId="0" borderId="0" xfId="1" applyFont="1" applyAlignment="1">
      <alignment vertical="center"/>
    </xf>
    <xf numFmtId="0" fontId="52" fillId="0" borderId="0" xfId="1" applyFont="1" applyAlignment="1">
      <alignment horizontal="center" vertical="top"/>
    </xf>
    <xf numFmtId="0" fontId="55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0" fontId="16" fillId="0" borderId="28" xfId="1" applyFont="1" applyBorder="1" applyAlignment="1">
      <alignment horizontal="center" vertical="center" wrapText="1"/>
    </xf>
    <xf numFmtId="0" fontId="18" fillId="15" borderId="1" xfId="1" applyFont="1" applyFill="1" applyBorder="1" applyAlignment="1">
      <alignment horizontal="center" vertical="center"/>
    </xf>
    <xf numFmtId="3" fontId="18" fillId="15" borderId="1" xfId="1" applyNumberFormat="1" applyFont="1" applyFill="1" applyBorder="1" applyAlignment="1">
      <alignment horizontal="right" vertical="center"/>
    </xf>
    <xf numFmtId="49" fontId="18" fillId="0" borderId="1" xfId="1" applyNumberFormat="1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 vertical="center" wrapText="1"/>
    </xf>
    <xf numFmtId="3" fontId="18" fillId="0" borderId="1" xfId="1" applyNumberFormat="1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right" vertical="center"/>
    </xf>
    <xf numFmtId="0" fontId="16" fillId="0" borderId="1" xfId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right" vertical="center"/>
    </xf>
    <xf numFmtId="49" fontId="18" fillId="15" borderId="1" xfId="1" applyNumberFormat="1" applyFont="1" applyFill="1" applyBorder="1" applyAlignment="1">
      <alignment horizontal="center" vertical="center"/>
    </xf>
    <xf numFmtId="3" fontId="56" fillId="0" borderId="1" xfId="1" applyNumberFormat="1" applyFont="1" applyFill="1" applyBorder="1" applyAlignment="1">
      <alignment horizontal="right" vertical="center"/>
    </xf>
    <xf numFmtId="3" fontId="13" fillId="5" borderId="0" xfId="1" applyNumberFormat="1" applyFont="1" applyFill="1" applyAlignment="1">
      <alignment horizontal="center" vertical="center"/>
    </xf>
    <xf numFmtId="0" fontId="13" fillId="5" borderId="0" xfId="1" applyFont="1" applyFill="1" applyAlignment="1">
      <alignment horizontal="center" vertical="center"/>
    </xf>
    <xf numFmtId="3" fontId="57" fillId="0" borderId="1" xfId="1" applyNumberFormat="1" applyFont="1" applyFill="1" applyBorder="1" applyAlignment="1">
      <alignment horizontal="right" vertical="center"/>
    </xf>
    <xf numFmtId="0" fontId="18" fillId="15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3" fontId="58" fillId="0" borderId="1" xfId="1" applyNumberFormat="1" applyFont="1" applyFill="1" applyBorder="1" applyAlignment="1">
      <alignment horizontal="right" vertical="center"/>
    </xf>
    <xf numFmtId="49" fontId="13" fillId="0" borderId="0" xfId="1" applyNumberFormat="1" applyFont="1" applyAlignment="1">
      <alignment horizontal="center" vertical="top"/>
    </xf>
    <xf numFmtId="49" fontId="55" fillId="0" borderId="0" xfId="1" applyNumberFormat="1" applyFont="1" applyAlignment="1">
      <alignment horizontal="center" vertical="center"/>
    </xf>
    <xf numFmtId="0" fontId="13" fillId="0" borderId="0" xfId="1" applyFont="1" applyAlignment="1">
      <alignment horizontal="center" vertical="top"/>
    </xf>
    <xf numFmtId="0" fontId="54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vertical="center" wrapText="1"/>
    </xf>
    <xf numFmtId="49" fontId="52" fillId="0" borderId="0" xfId="1" applyNumberFormat="1" applyFont="1" applyBorder="1" applyAlignment="1">
      <alignment horizontal="center" vertical="top"/>
    </xf>
    <xf numFmtId="49" fontId="55" fillId="0" borderId="0" xfId="1" applyNumberFormat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3" fontId="59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center" vertical="center"/>
    </xf>
    <xf numFmtId="49" fontId="52" fillId="0" borderId="0" xfId="1" applyNumberFormat="1" applyFont="1" applyAlignment="1">
      <alignment horizontal="center" vertical="top"/>
    </xf>
    <xf numFmtId="49" fontId="27" fillId="0" borderId="26" xfId="1" applyNumberFormat="1" applyFont="1" applyFill="1" applyBorder="1" applyAlignment="1">
      <alignment horizontal="center" vertical="center"/>
    </xf>
    <xf numFmtId="49" fontId="30" fillId="0" borderId="26" xfId="1" applyNumberFormat="1" applyFont="1" applyFill="1" applyBorder="1" applyAlignment="1">
      <alignment horizontal="center" vertical="center"/>
    </xf>
    <xf numFmtId="3" fontId="30" fillId="0" borderId="26" xfId="1" applyNumberFormat="1" applyFont="1" applyFill="1" applyBorder="1" applyAlignment="1">
      <alignment horizontal="right" vertical="center"/>
    </xf>
    <xf numFmtId="0" fontId="30" fillId="0" borderId="26" xfId="1" applyFont="1" applyFill="1" applyBorder="1" applyAlignment="1">
      <alignment horizontal="left" vertical="center" wrapText="1"/>
    </xf>
    <xf numFmtId="0" fontId="47" fillId="0" borderId="49" xfId="4" applyFont="1" applyBorder="1" applyAlignment="1">
      <alignment horizontal="center" vertical="center"/>
    </xf>
    <xf numFmtId="3" fontId="47" fillId="0" borderId="38" xfId="4" applyNumberFormat="1" applyFont="1" applyBorder="1" applyAlignment="1">
      <alignment vertical="center"/>
    </xf>
    <xf numFmtId="0" fontId="37" fillId="0" borderId="38" xfId="4" applyNumberFormat="1" applyFont="1" applyBorder="1" applyAlignment="1">
      <alignment horizontal="center" vertical="center"/>
    </xf>
    <xf numFmtId="3" fontId="37" fillId="0" borderId="67" xfId="4" applyNumberFormat="1" applyFont="1" applyBorder="1" applyAlignment="1">
      <alignment horizontal="right" vertical="center"/>
    </xf>
    <xf numFmtId="3" fontId="37" fillId="0" borderId="68" xfId="4" applyNumberFormat="1" applyFont="1" applyBorder="1" applyAlignment="1">
      <alignment horizontal="right" vertical="center"/>
    </xf>
    <xf numFmtId="0" fontId="37" fillId="0" borderId="38" xfId="4" applyFont="1" applyBorder="1" applyAlignment="1">
      <alignment vertical="center"/>
    </xf>
    <xf numFmtId="0" fontId="18" fillId="7" borderId="59" xfId="1" applyFont="1" applyFill="1" applyBorder="1" applyAlignment="1">
      <alignment horizontal="center" vertical="center"/>
    </xf>
    <xf numFmtId="0" fontId="18" fillId="7" borderId="21" xfId="1" applyFont="1" applyFill="1" applyBorder="1" applyAlignment="1">
      <alignment horizontal="center" vertical="center"/>
    </xf>
    <xf numFmtId="0" fontId="18" fillId="7" borderId="22" xfId="1" applyFont="1" applyFill="1" applyBorder="1" applyAlignment="1">
      <alignment horizontal="center" vertical="center" wrapText="1"/>
    </xf>
    <xf numFmtId="3" fontId="18" fillId="7" borderId="21" xfId="1" applyNumberFormat="1" applyFont="1" applyFill="1" applyBorder="1" applyAlignment="1">
      <alignment vertical="center"/>
    </xf>
    <xf numFmtId="3" fontId="18" fillId="7" borderId="22" xfId="1" applyNumberFormat="1" applyFont="1" applyFill="1" applyBorder="1" applyAlignment="1">
      <alignment vertical="center"/>
    </xf>
    <xf numFmtId="3" fontId="18" fillId="7" borderId="22" xfId="1" applyNumberFormat="1" applyFont="1" applyFill="1" applyBorder="1" applyAlignment="1">
      <alignment horizontal="right" vertical="center"/>
    </xf>
    <xf numFmtId="0" fontId="8" fillId="7" borderId="1" xfId="1" applyFont="1" applyFill="1" applyBorder="1" applyAlignment="1">
      <alignment horizontal="center" vertical="center" wrapText="1"/>
    </xf>
    <xf numFmtId="0" fontId="8" fillId="7" borderId="12" xfId="1" applyFont="1" applyFill="1" applyBorder="1" applyAlignment="1">
      <alignment horizontal="center" vertical="center" wrapText="1"/>
    </xf>
    <xf numFmtId="49" fontId="9" fillId="7" borderId="13" xfId="1" applyNumberFormat="1" applyFont="1" applyFill="1" applyBorder="1" applyAlignment="1">
      <alignment horizontal="center" vertical="center"/>
    </xf>
    <xf numFmtId="49" fontId="9" fillId="7" borderId="14" xfId="1" applyNumberFormat="1" applyFont="1" applyFill="1" applyBorder="1" applyAlignment="1">
      <alignment horizontal="center" vertical="center"/>
    </xf>
    <xf numFmtId="0" fontId="10" fillId="7" borderId="14" xfId="1" applyFont="1" applyFill="1" applyBorder="1" applyAlignment="1">
      <alignment horizontal="center" vertical="center"/>
    </xf>
    <xf numFmtId="0" fontId="10" fillId="7" borderId="15" xfId="1" applyFont="1" applyFill="1" applyBorder="1" applyAlignment="1">
      <alignment horizontal="center" vertical="center"/>
    </xf>
    <xf numFmtId="49" fontId="34" fillId="4" borderId="8" xfId="1" applyNumberFormat="1" applyFont="1" applyFill="1" applyBorder="1" applyAlignment="1">
      <alignment horizontal="center" vertical="center"/>
    </xf>
    <xf numFmtId="3" fontId="34" fillId="4" borderId="9" xfId="1" applyNumberFormat="1" applyFont="1" applyFill="1" applyBorder="1" applyAlignment="1">
      <alignment vertical="center"/>
    </xf>
    <xf numFmtId="3" fontId="34" fillId="4" borderId="10" xfId="1" applyNumberFormat="1" applyFont="1" applyFill="1" applyBorder="1" applyAlignment="1">
      <alignment vertical="center"/>
    </xf>
    <xf numFmtId="3" fontId="18" fillId="0" borderId="12" xfId="1" applyNumberFormat="1" applyFont="1" applyBorder="1" applyAlignment="1">
      <alignment horizontal="right" vertical="center"/>
    </xf>
    <xf numFmtId="3" fontId="16" fillId="0" borderId="12" xfId="1" applyNumberFormat="1" applyFont="1" applyBorder="1" applyAlignment="1">
      <alignment horizontal="right" vertical="center"/>
    </xf>
    <xf numFmtId="3" fontId="12" fillId="0" borderId="12" xfId="1" applyNumberFormat="1" applyFont="1" applyBorder="1" applyAlignment="1">
      <alignment horizontal="right" vertical="center"/>
    </xf>
    <xf numFmtId="0" fontId="16" fillId="0" borderId="3" xfId="1" applyFont="1" applyBorder="1" applyAlignment="1">
      <alignment horizontal="center" vertical="center"/>
    </xf>
    <xf numFmtId="0" fontId="12" fillId="15" borderId="3" xfId="1" applyFont="1" applyFill="1" applyBorder="1" applyAlignment="1">
      <alignment horizontal="center" vertical="center"/>
    </xf>
    <xf numFmtId="3" fontId="12" fillId="0" borderId="18" xfId="1" applyNumberFormat="1" applyFont="1" applyBorder="1" applyAlignment="1">
      <alignment horizontal="right" vertical="center"/>
    </xf>
    <xf numFmtId="0" fontId="18" fillId="0" borderId="5" xfId="1" applyFont="1" applyBorder="1" applyAlignment="1">
      <alignment horizontal="center" vertical="center"/>
    </xf>
    <xf numFmtId="3" fontId="18" fillId="0" borderId="70" xfId="1" applyNumberFormat="1" applyFont="1" applyBorder="1" applyAlignment="1">
      <alignment horizontal="right" vertical="center"/>
    </xf>
    <xf numFmtId="0" fontId="18" fillId="15" borderId="5" xfId="1" applyFont="1" applyFill="1" applyBorder="1" applyAlignment="1">
      <alignment horizontal="center" vertical="center"/>
    </xf>
    <xf numFmtId="3" fontId="18" fillId="15" borderId="5" xfId="1" applyNumberFormat="1" applyFont="1" applyFill="1" applyBorder="1" applyAlignment="1">
      <alignment horizontal="right" vertical="center"/>
    </xf>
    <xf numFmtId="0" fontId="18" fillId="7" borderId="14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/>
    </xf>
    <xf numFmtId="3" fontId="12" fillId="0" borderId="3" xfId="1" applyNumberFormat="1" applyFont="1" applyFill="1" applyBorder="1" applyAlignment="1">
      <alignment horizontal="right" vertical="center"/>
    </xf>
    <xf numFmtId="3" fontId="58" fillId="0" borderId="3" xfId="1" applyNumberFormat="1" applyFont="1" applyFill="1" applyBorder="1" applyAlignment="1">
      <alignment horizontal="right" vertical="center"/>
    </xf>
    <xf numFmtId="49" fontId="18" fillId="7" borderId="21" xfId="1" applyNumberFormat="1" applyFont="1" applyFill="1" applyBorder="1" applyAlignment="1">
      <alignment horizontal="center" vertical="center"/>
    </xf>
    <xf numFmtId="3" fontId="18" fillId="7" borderId="21" xfId="1" applyNumberFormat="1" applyFont="1" applyFill="1" applyBorder="1" applyAlignment="1">
      <alignment horizontal="right" vertical="center"/>
    </xf>
    <xf numFmtId="3" fontId="12" fillId="0" borderId="7" xfId="1" applyNumberFormat="1" applyFont="1" applyFill="1" applyBorder="1" applyAlignment="1">
      <alignment horizontal="right" vertical="center"/>
    </xf>
    <xf numFmtId="3" fontId="18" fillId="15" borderId="70" xfId="1" applyNumberFormat="1" applyFont="1" applyFill="1" applyBorder="1" applyAlignment="1">
      <alignment horizontal="right" vertical="center"/>
    </xf>
    <xf numFmtId="3" fontId="18" fillId="0" borderId="12" xfId="1" applyNumberFormat="1" applyFont="1" applyFill="1" applyBorder="1" applyAlignment="1">
      <alignment horizontal="right" vertical="center"/>
    </xf>
    <xf numFmtId="3" fontId="16" fillId="0" borderId="12" xfId="1" applyNumberFormat="1" applyFont="1" applyFill="1" applyBorder="1" applyAlignment="1">
      <alignment horizontal="right" vertical="center"/>
    </xf>
    <xf numFmtId="3" fontId="18" fillId="15" borderId="12" xfId="1" applyNumberFormat="1" applyFont="1" applyFill="1" applyBorder="1" applyAlignment="1">
      <alignment horizontal="right" vertical="center"/>
    </xf>
    <xf numFmtId="3" fontId="12" fillId="0" borderId="12" xfId="1" applyNumberFormat="1" applyFont="1" applyFill="1" applyBorder="1" applyAlignment="1">
      <alignment horizontal="right" vertical="center"/>
    </xf>
    <xf numFmtId="3" fontId="12" fillId="0" borderId="18" xfId="1" applyNumberFormat="1" applyFont="1" applyFill="1" applyBorder="1" applyAlignment="1">
      <alignment horizontal="right" vertical="center"/>
    </xf>
    <xf numFmtId="3" fontId="12" fillId="0" borderId="18" xfId="1" applyNumberFormat="1" applyFont="1" applyBorder="1" applyAlignment="1">
      <alignment vertical="center"/>
    </xf>
    <xf numFmtId="49" fontId="16" fillId="15" borderId="58" xfId="1" applyNumberFormat="1" applyFont="1" applyFill="1" applyBorder="1" applyAlignment="1">
      <alignment horizontal="center" vertical="center" wrapText="1"/>
    </xf>
    <xf numFmtId="3" fontId="12" fillId="0" borderId="56" xfId="1" applyNumberFormat="1" applyFont="1" applyBorder="1" applyAlignment="1">
      <alignment horizontal="right" vertical="center"/>
    </xf>
    <xf numFmtId="3" fontId="12" fillId="0" borderId="34" xfId="1" applyNumberFormat="1" applyFont="1" applyBorder="1" applyAlignment="1">
      <alignment horizontal="right" vertical="center"/>
    </xf>
    <xf numFmtId="49" fontId="16" fillId="0" borderId="56" xfId="1" applyNumberFormat="1" applyFont="1" applyBorder="1" applyAlignment="1">
      <alignment horizontal="center" vertical="center"/>
    </xf>
    <xf numFmtId="0" fontId="16" fillId="0" borderId="56" xfId="1" applyFont="1" applyBorder="1" applyAlignment="1">
      <alignment horizontal="center" vertical="center"/>
    </xf>
    <xf numFmtId="3" fontId="16" fillId="0" borderId="37" xfId="1" applyNumberFormat="1" applyFont="1" applyBorder="1" applyAlignment="1">
      <alignment horizontal="right" vertical="center"/>
    </xf>
    <xf numFmtId="3" fontId="16" fillId="0" borderId="55" xfId="1" applyNumberFormat="1" applyFont="1" applyBorder="1" applyAlignment="1">
      <alignment horizontal="right" vertical="center"/>
    </xf>
    <xf numFmtId="3" fontId="16" fillId="0" borderId="70" xfId="1" applyNumberFormat="1" applyFont="1" applyBorder="1" applyAlignment="1">
      <alignment horizontal="right" vertical="center"/>
    </xf>
    <xf numFmtId="3" fontId="34" fillId="7" borderId="26" xfId="1" applyNumberFormat="1" applyFont="1" applyFill="1" applyBorder="1" applyAlignment="1">
      <alignment horizontal="right" vertical="center"/>
    </xf>
    <xf numFmtId="3" fontId="34" fillId="7" borderId="24" xfId="1" applyNumberFormat="1" applyFont="1" applyFill="1" applyBorder="1" applyAlignment="1">
      <alignment horizontal="right" vertical="center"/>
    </xf>
    <xf numFmtId="3" fontId="34" fillId="7" borderId="22" xfId="1" applyNumberFormat="1" applyFont="1" applyFill="1" applyBorder="1" applyAlignment="1">
      <alignment horizontal="right" vertical="center"/>
    </xf>
    <xf numFmtId="0" fontId="34" fillId="8" borderId="56" xfId="1" applyFont="1" applyFill="1" applyBorder="1" applyAlignment="1">
      <alignment horizontal="center" vertical="center" wrapText="1"/>
    </xf>
    <xf numFmtId="0" fontId="34" fillId="8" borderId="18" xfId="1" applyFont="1" applyFill="1" applyBorder="1" applyAlignment="1">
      <alignment horizontal="center" vertical="center" wrapText="1"/>
    </xf>
    <xf numFmtId="3" fontId="18" fillId="8" borderId="26" xfId="1" applyNumberFormat="1" applyFont="1" applyFill="1" applyBorder="1" applyAlignment="1">
      <alignment horizontal="right" vertical="center"/>
    </xf>
    <xf numFmtId="3" fontId="18" fillId="8" borderId="24" xfId="1" applyNumberFormat="1" applyFont="1" applyFill="1" applyBorder="1" applyAlignment="1">
      <alignment horizontal="right" vertical="center"/>
    </xf>
    <xf numFmtId="3" fontId="18" fillId="8" borderId="22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center"/>
    </xf>
    <xf numFmtId="0" fontId="15" fillId="0" borderId="0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4" fillId="0" borderId="0" xfId="1" applyFont="1" applyAlignment="1">
      <alignment horizontal="right" vertical="center" wrapText="1"/>
    </xf>
    <xf numFmtId="49" fontId="18" fillId="0" borderId="0" xfId="1" applyNumberFormat="1" applyFont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/>
    </xf>
    <xf numFmtId="0" fontId="60" fillId="0" borderId="0" xfId="1" applyFont="1"/>
    <xf numFmtId="0" fontId="3" fillId="0" borderId="0" xfId="1" applyAlignment="1">
      <alignment vertical="center"/>
    </xf>
    <xf numFmtId="49" fontId="13" fillId="0" borderId="0" xfId="1" applyNumberFormat="1" applyFont="1" applyAlignment="1">
      <alignment horizontal="center"/>
    </xf>
    <xf numFmtId="3" fontId="13" fillId="0" borderId="0" xfId="1" applyNumberFormat="1" applyFont="1" applyAlignment="1">
      <alignment horizontal="right"/>
    </xf>
    <xf numFmtId="0" fontId="13" fillId="0" borderId="0" xfId="1" applyFont="1"/>
    <xf numFmtId="0" fontId="13" fillId="0" borderId="0" xfId="1" applyFont="1" applyAlignment="1">
      <alignment horizontal="center"/>
    </xf>
    <xf numFmtId="49" fontId="3" fillId="0" borderId="0" xfId="1" applyNumberFormat="1" applyAlignment="1">
      <alignment horizontal="center" vertical="center"/>
    </xf>
    <xf numFmtId="0" fontId="12" fillId="0" borderId="26" xfId="1" applyFont="1" applyBorder="1" applyAlignment="1">
      <alignment vertical="center" wrapText="1"/>
    </xf>
    <xf numFmtId="0" fontId="18" fillId="0" borderId="34" xfId="1" applyFont="1" applyFill="1" applyBorder="1" applyAlignment="1">
      <alignment horizontal="center" vertical="center"/>
    </xf>
    <xf numFmtId="3" fontId="18" fillId="0" borderId="34" xfId="1" applyNumberFormat="1" applyFont="1" applyBorder="1" applyAlignment="1">
      <alignment horizontal="right" vertical="center"/>
    </xf>
    <xf numFmtId="0" fontId="12" fillId="0" borderId="34" xfId="1" applyNumberFormat="1" applyFont="1" applyBorder="1" applyAlignment="1">
      <alignment horizontal="center" vertical="center"/>
    </xf>
    <xf numFmtId="3" fontId="12" fillId="0" borderId="58" xfId="1" applyNumberFormat="1" applyFont="1" applyBorder="1" applyAlignment="1">
      <alignment horizontal="right" vertical="center"/>
    </xf>
    <xf numFmtId="0" fontId="12" fillId="0" borderId="38" xfId="1" applyFont="1" applyBorder="1" applyAlignment="1">
      <alignment vertical="center" wrapText="1"/>
    </xf>
    <xf numFmtId="0" fontId="47" fillId="0" borderId="38" xfId="4" applyFont="1" applyBorder="1" applyAlignment="1">
      <alignment horizontal="center" vertical="center"/>
    </xf>
    <xf numFmtId="3" fontId="27" fillId="7" borderId="26" xfId="1" applyNumberFormat="1" applyFont="1" applyFill="1" applyBorder="1" applyAlignment="1">
      <alignment horizontal="right" vertical="center"/>
    </xf>
    <xf numFmtId="3" fontId="27" fillId="7" borderId="24" xfId="1" applyNumberFormat="1" applyFont="1" applyFill="1" applyBorder="1" applyAlignment="1">
      <alignment horizontal="right" vertical="center"/>
    </xf>
    <xf numFmtId="3" fontId="27" fillId="7" borderId="69" xfId="1" applyNumberFormat="1" applyFont="1" applyFill="1" applyBorder="1" applyAlignment="1">
      <alignment horizontal="right" vertical="center"/>
    </xf>
    <xf numFmtId="3" fontId="28" fillId="7" borderId="26" xfId="1" applyNumberFormat="1" applyFont="1" applyFill="1" applyBorder="1" applyAlignment="1">
      <alignment horizontal="right" vertical="center"/>
    </xf>
    <xf numFmtId="0" fontId="30" fillId="7" borderId="36" xfId="1" applyFont="1" applyFill="1" applyBorder="1"/>
    <xf numFmtId="49" fontId="27" fillId="6" borderId="26" xfId="1" applyNumberFormat="1" applyFont="1" applyFill="1" applyBorder="1" applyAlignment="1">
      <alignment horizontal="center" vertical="center"/>
    </xf>
    <xf numFmtId="3" fontId="27" fillId="6" borderId="26" xfId="1" applyNumberFormat="1" applyFont="1" applyFill="1" applyBorder="1" applyAlignment="1">
      <alignment horizontal="right" vertical="center"/>
    </xf>
    <xf numFmtId="3" fontId="27" fillId="6" borderId="25" xfId="1" applyNumberFormat="1" applyFont="1" applyFill="1" applyBorder="1" applyAlignment="1">
      <alignment horizontal="right" vertical="center"/>
    </xf>
    <xf numFmtId="0" fontId="48" fillId="6" borderId="36" xfId="1" applyFont="1" applyFill="1" applyBorder="1" applyAlignment="1">
      <alignment horizontal="center" vertical="center" wrapText="1"/>
    </xf>
    <xf numFmtId="0" fontId="11" fillId="0" borderId="0" xfId="2"/>
    <xf numFmtId="3" fontId="11" fillId="0" borderId="0" xfId="2" applyNumberFormat="1"/>
    <xf numFmtId="3" fontId="11" fillId="0" borderId="0" xfId="2" applyNumberFormat="1" applyFont="1"/>
    <xf numFmtId="0" fontId="62" fillId="0" borderId="0" xfId="2" applyFont="1"/>
    <xf numFmtId="3" fontId="62" fillId="0" borderId="0" xfId="2" applyNumberFormat="1" applyFont="1"/>
    <xf numFmtId="0" fontId="59" fillId="0" borderId="0" xfId="2" applyFont="1" applyBorder="1" applyAlignment="1">
      <alignment horizontal="center"/>
    </xf>
    <xf numFmtId="3" fontId="61" fillId="0" borderId="0" xfId="2" applyNumberFormat="1" applyFont="1" applyBorder="1"/>
    <xf numFmtId="0" fontId="13" fillId="0" borderId="0" xfId="2" applyFont="1" applyBorder="1" applyAlignment="1">
      <alignment horizontal="center"/>
    </xf>
    <xf numFmtId="0" fontId="13" fillId="0" borderId="0" xfId="10" applyFont="1" applyBorder="1" applyAlignment="1">
      <alignment wrapText="1"/>
    </xf>
    <xf numFmtId="3" fontId="13" fillId="0" borderId="0" xfId="2" applyNumberFormat="1" applyFont="1" applyBorder="1"/>
    <xf numFmtId="0" fontId="12" fillId="0" borderId="0" xfId="2" applyFont="1"/>
    <xf numFmtId="49" fontId="16" fillId="15" borderId="15" xfId="1" applyNumberFormat="1" applyFont="1" applyFill="1" applyBorder="1" applyAlignment="1">
      <alignment horizontal="center" vertical="center" wrapText="1"/>
    </xf>
    <xf numFmtId="3" fontId="12" fillId="0" borderId="15" xfId="1" applyNumberFormat="1" applyFont="1" applyBorder="1" applyAlignment="1">
      <alignment vertical="center"/>
    </xf>
    <xf numFmtId="0" fontId="16" fillId="0" borderId="13" xfId="1" applyFont="1" applyBorder="1" applyAlignment="1">
      <alignment horizontal="center" vertical="center"/>
    </xf>
    <xf numFmtId="49" fontId="16" fillId="15" borderId="68" xfId="1" applyNumberFormat="1" applyFont="1" applyFill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/>
    </xf>
    <xf numFmtId="0" fontId="16" fillId="0" borderId="67" xfId="1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66" fillId="0" borderId="37" xfId="0" applyFont="1" applyBorder="1" applyAlignment="1">
      <alignment horizontal="left" vertical="center"/>
    </xf>
    <xf numFmtId="0" fontId="66" fillId="0" borderId="31" xfId="0" applyFont="1" applyBorder="1" applyAlignment="1">
      <alignment vertical="top" wrapText="1"/>
    </xf>
    <xf numFmtId="3" fontId="66" fillId="0" borderId="31" xfId="0" applyNumberFormat="1" applyFont="1" applyBorder="1" applyAlignment="1">
      <alignment vertical="center" wrapText="1"/>
    </xf>
    <xf numFmtId="0" fontId="66" fillId="0" borderId="31" xfId="0" applyFont="1" applyBorder="1" applyAlignment="1">
      <alignment horizontal="left" vertical="center" wrapText="1"/>
    </xf>
    <xf numFmtId="0" fontId="66" fillId="0" borderId="31" xfId="0" applyFont="1" applyBorder="1" applyAlignment="1">
      <alignment vertical="center" wrapText="1"/>
    </xf>
    <xf numFmtId="0" fontId="66" fillId="0" borderId="34" xfId="0" applyFont="1" applyBorder="1" applyAlignment="1">
      <alignment vertical="center" wrapText="1"/>
    </xf>
    <xf numFmtId="0" fontId="65" fillId="6" borderId="26" xfId="0" applyFont="1" applyFill="1" applyBorder="1" applyAlignment="1">
      <alignment vertical="center"/>
    </xf>
    <xf numFmtId="49" fontId="66" fillId="0" borderId="28" xfId="0" applyNumberFormat="1" applyFont="1" applyBorder="1" applyAlignment="1">
      <alignment horizontal="center" vertical="center"/>
    </xf>
    <xf numFmtId="49" fontId="66" fillId="0" borderId="16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3" fontId="66" fillId="0" borderId="37" xfId="0" applyNumberFormat="1" applyFont="1" applyBorder="1" applyAlignment="1">
      <alignment horizontal="right" vertical="center" wrapText="1"/>
    </xf>
    <xf numFmtId="3" fontId="66" fillId="0" borderId="31" xfId="0" applyNumberFormat="1" applyFont="1" applyBorder="1" applyAlignment="1">
      <alignment horizontal="right" vertical="center" wrapText="1"/>
    </xf>
    <xf numFmtId="3" fontId="66" fillId="0" borderId="31" xfId="0" applyNumberFormat="1" applyFont="1" applyBorder="1" applyAlignment="1">
      <alignment horizontal="right" vertical="center"/>
    </xf>
    <xf numFmtId="3" fontId="66" fillId="0" borderId="34" xfId="0" applyNumberFormat="1" applyFont="1" applyBorder="1" applyAlignment="1">
      <alignment horizontal="right" vertical="center"/>
    </xf>
    <xf numFmtId="3" fontId="67" fillId="6" borderId="26" xfId="0" applyNumberFormat="1" applyFont="1" applyFill="1" applyBorder="1" applyAlignment="1">
      <alignment horizontal="right" vertical="center" wrapText="1"/>
    </xf>
    <xf numFmtId="0" fontId="65" fillId="0" borderId="31" xfId="0" applyFont="1" applyBorder="1" applyAlignment="1">
      <alignment horizontal="center" vertical="center"/>
    </xf>
    <xf numFmtId="0" fontId="65" fillId="0" borderId="38" xfId="0" applyFont="1" applyFill="1" applyBorder="1" applyAlignment="1">
      <alignment horizontal="center" vertical="center"/>
    </xf>
    <xf numFmtId="0" fontId="27" fillId="6" borderId="26" xfId="2" applyFont="1" applyFill="1" applyBorder="1" applyAlignment="1">
      <alignment horizontal="center" vertical="center"/>
    </xf>
    <xf numFmtId="0" fontId="12" fillId="0" borderId="29" xfId="2" applyFont="1" applyBorder="1" applyAlignment="1">
      <alignment horizontal="center"/>
    </xf>
    <xf numFmtId="0" fontId="12" fillId="0" borderId="38" xfId="2" applyFont="1" applyBorder="1" applyAlignment="1">
      <alignment horizontal="center"/>
    </xf>
    <xf numFmtId="0" fontId="12" fillId="0" borderId="27" xfId="2" applyFont="1" applyBorder="1" applyAlignment="1">
      <alignment horizontal="center"/>
    </xf>
    <xf numFmtId="0" fontId="12" fillId="0" borderId="31" xfId="2" applyFont="1" applyBorder="1" applyAlignment="1">
      <alignment horizontal="center"/>
    </xf>
    <xf numFmtId="0" fontId="12" fillId="0" borderId="26" xfId="2" applyFont="1" applyFill="1" applyBorder="1" applyAlignment="1">
      <alignment horizontal="center"/>
    </xf>
    <xf numFmtId="0" fontId="12" fillId="0" borderId="26" xfId="2" applyFont="1" applyBorder="1" applyAlignment="1">
      <alignment horizontal="center"/>
    </xf>
    <xf numFmtId="0" fontId="27" fillId="6" borderId="25" xfId="2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wrapText="1"/>
    </xf>
    <xf numFmtId="0" fontId="12" fillId="0" borderId="2" xfId="10" applyFont="1" applyBorder="1" applyAlignment="1">
      <alignment wrapText="1"/>
    </xf>
    <xf numFmtId="0" fontId="12" fillId="0" borderId="28" xfId="10" applyFont="1" applyBorder="1"/>
    <xf numFmtId="0" fontId="12" fillId="0" borderId="16" xfId="10" applyFont="1" applyBorder="1"/>
    <xf numFmtId="0" fontId="12" fillId="0" borderId="2" xfId="10" applyFont="1" applyBorder="1"/>
    <xf numFmtId="0" fontId="12" fillId="0" borderId="28" xfId="10" applyFont="1" applyFill="1" applyBorder="1"/>
    <xf numFmtId="0" fontId="12" fillId="0" borderId="16" xfId="10" applyFont="1" applyBorder="1" applyAlignment="1">
      <alignment wrapText="1"/>
    </xf>
    <xf numFmtId="0" fontId="12" fillId="0" borderId="0" xfId="2" applyFont="1" applyBorder="1"/>
    <xf numFmtId="0" fontId="27" fillId="6" borderId="36" xfId="2" applyFont="1" applyFill="1" applyBorder="1" applyAlignment="1">
      <alignment horizontal="center" vertical="center"/>
    </xf>
    <xf numFmtId="3" fontId="18" fillId="7" borderId="36" xfId="2" applyNumberFormat="1" applyFont="1" applyFill="1" applyBorder="1" applyAlignment="1">
      <alignment horizontal="right"/>
    </xf>
    <xf numFmtId="3" fontId="12" fillId="0" borderId="57" xfId="2" applyNumberFormat="1" applyFont="1" applyBorder="1"/>
    <xf numFmtId="3" fontId="12" fillId="0" borderId="35" xfId="2" applyNumberFormat="1" applyFont="1" applyBorder="1"/>
    <xf numFmtId="3" fontId="18" fillId="7" borderId="36" xfId="2" applyNumberFormat="1" applyFont="1" applyFill="1" applyBorder="1"/>
    <xf numFmtId="3" fontId="12" fillId="0" borderId="30" xfId="2" applyNumberFormat="1" applyFont="1" applyBorder="1"/>
    <xf numFmtId="3" fontId="12" fillId="0" borderId="33" xfId="2" applyNumberFormat="1" applyFont="1" applyBorder="1"/>
    <xf numFmtId="3" fontId="12" fillId="0" borderId="30" xfId="2" applyNumberFormat="1" applyFont="1" applyFill="1" applyBorder="1"/>
    <xf numFmtId="3" fontId="18" fillId="7" borderId="26" xfId="2" applyNumberFormat="1" applyFont="1" applyFill="1" applyBorder="1" applyAlignment="1">
      <alignment horizontal="right"/>
    </xf>
    <xf numFmtId="3" fontId="12" fillId="0" borderId="32" xfId="2" applyNumberFormat="1" applyFont="1" applyBorder="1"/>
    <xf numFmtId="3" fontId="12" fillId="0" borderId="34" xfId="2" applyNumberFormat="1" applyFont="1" applyBorder="1"/>
    <xf numFmtId="3" fontId="18" fillId="7" borderId="26" xfId="2" applyNumberFormat="1" applyFont="1" applyFill="1" applyBorder="1"/>
    <xf numFmtId="3" fontId="12" fillId="0" borderId="37" xfId="2" applyNumberFormat="1" applyFont="1" applyBorder="1"/>
    <xf numFmtId="3" fontId="12" fillId="0" borderId="31" xfId="2" applyNumberFormat="1" applyFont="1" applyBorder="1"/>
    <xf numFmtId="3" fontId="12" fillId="0" borderId="37" xfId="2" applyNumberFormat="1" applyFont="1" applyFill="1" applyBorder="1"/>
    <xf numFmtId="3" fontId="27" fillId="6" borderId="26" xfId="2" applyNumberFormat="1" applyFont="1" applyFill="1" applyBorder="1" applyAlignment="1">
      <alignment vertical="center"/>
    </xf>
    <xf numFmtId="3" fontId="27" fillId="6" borderId="36" xfId="2" applyNumberFormat="1" applyFont="1" applyFill="1" applyBorder="1" applyAlignment="1">
      <alignment vertical="center"/>
    </xf>
    <xf numFmtId="0" fontId="27" fillId="8" borderId="24" xfId="1" applyFont="1" applyFill="1" applyBorder="1" applyAlignment="1">
      <alignment horizontal="center" vertical="center" wrapText="1"/>
    </xf>
    <xf numFmtId="49" fontId="18" fillId="0" borderId="32" xfId="1" applyNumberFormat="1" applyFont="1" applyFill="1" applyBorder="1" applyAlignment="1">
      <alignment horizontal="center" vertical="center"/>
    </xf>
    <xf numFmtId="0" fontId="27" fillId="8" borderId="69" xfId="1" applyFont="1" applyFill="1" applyBorder="1" applyAlignment="1">
      <alignment horizontal="center" vertical="center" wrapText="1"/>
    </xf>
    <xf numFmtId="0" fontId="37" fillId="0" borderId="32" xfId="1" applyFont="1" applyFill="1" applyBorder="1" applyAlignment="1">
      <alignment horizontal="left" vertical="center" wrapText="1"/>
    </xf>
    <xf numFmtId="0" fontId="37" fillId="0" borderId="34" xfId="1" applyFont="1" applyBorder="1" applyAlignment="1">
      <alignment vertical="center" wrapText="1"/>
    </xf>
    <xf numFmtId="49" fontId="18" fillId="0" borderId="46" xfId="1" applyNumberFormat="1" applyFont="1" applyFill="1" applyBorder="1" applyAlignment="1">
      <alignment horizontal="center" vertical="center"/>
    </xf>
    <xf numFmtId="0" fontId="12" fillId="0" borderId="27" xfId="1" applyNumberFormat="1" applyFont="1" applyFill="1" applyBorder="1" applyAlignment="1">
      <alignment horizontal="center" vertical="center" wrapText="1"/>
    </xf>
    <xf numFmtId="3" fontId="12" fillId="0" borderId="65" xfId="1" applyNumberFormat="1" applyFont="1" applyFill="1" applyBorder="1" applyAlignment="1">
      <alignment horizontal="right" vertical="center" wrapText="1"/>
    </xf>
    <xf numFmtId="3" fontId="12" fillId="0" borderId="66" xfId="1" applyNumberFormat="1" applyFont="1" applyFill="1" applyBorder="1" applyAlignment="1">
      <alignment horizontal="right" vertical="center" wrapText="1"/>
    </xf>
    <xf numFmtId="0" fontId="37" fillId="0" borderId="27" xfId="1" applyFont="1" applyFill="1" applyBorder="1" applyAlignment="1">
      <alignment horizontal="left" vertical="center" wrapText="1"/>
    </xf>
    <xf numFmtId="49" fontId="18" fillId="0" borderId="44" xfId="1" applyNumberFormat="1" applyFont="1" applyFill="1" applyBorder="1" applyAlignment="1">
      <alignment horizontal="center" vertical="center"/>
    </xf>
    <xf numFmtId="0" fontId="12" fillId="0" borderId="39" xfId="1" applyNumberFormat="1" applyFont="1" applyFill="1" applyBorder="1" applyAlignment="1">
      <alignment horizontal="center" vertical="center" wrapText="1"/>
    </xf>
    <xf numFmtId="3" fontId="12" fillId="0" borderId="73" xfId="1" applyNumberFormat="1" applyFont="1" applyFill="1" applyBorder="1" applyAlignment="1">
      <alignment horizontal="right" vertical="center" wrapText="1"/>
    </xf>
    <xf numFmtId="3" fontId="12" fillId="0" borderId="74" xfId="1" applyNumberFormat="1" applyFont="1" applyFill="1" applyBorder="1" applyAlignment="1">
      <alignment horizontal="right" vertical="center" wrapText="1"/>
    </xf>
    <xf numFmtId="0" fontId="37" fillId="0" borderId="39" xfId="1" applyFont="1" applyFill="1" applyBorder="1" applyAlignment="1">
      <alignment horizontal="left" vertical="center" wrapText="1"/>
    </xf>
    <xf numFmtId="49" fontId="18" fillId="0" borderId="0" xfId="1" applyNumberFormat="1" applyFont="1" applyFill="1" applyBorder="1" applyAlignment="1">
      <alignment horizontal="center" vertical="center"/>
    </xf>
    <xf numFmtId="0" fontId="12" fillId="0" borderId="32" xfId="1" applyNumberFormat="1" applyFont="1" applyFill="1" applyBorder="1" applyAlignment="1">
      <alignment horizontal="center" vertical="center" wrapText="1"/>
    </xf>
    <xf numFmtId="3" fontId="12" fillId="0" borderId="42" xfId="1" applyNumberFormat="1" applyFont="1" applyFill="1" applyBorder="1" applyAlignment="1">
      <alignment horizontal="right" vertical="center" wrapText="1"/>
    </xf>
    <xf numFmtId="3" fontId="12" fillId="0" borderId="64" xfId="1" applyNumberFormat="1" applyFont="1" applyFill="1" applyBorder="1" applyAlignment="1">
      <alignment horizontal="right" vertical="center" wrapText="1"/>
    </xf>
    <xf numFmtId="49" fontId="18" fillId="0" borderId="2" xfId="1" applyNumberFormat="1" applyFont="1" applyBorder="1" applyAlignment="1">
      <alignment horizontal="center" vertical="center"/>
    </xf>
    <xf numFmtId="0" fontId="12" fillId="0" borderId="34" xfId="1" applyNumberFormat="1" applyFont="1" applyFill="1" applyBorder="1" applyAlignment="1">
      <alignment horizontal="center" vertical="center"/>
    </xf>
    <xf numFmtId="3" fontId="12" fillId="0" borderId="56" xfId="1" applyNumberFormat="1" applyFont="1" applyFill="1" applyBorder="1" applyAlignment="1">
      <alignment horizontal="right" vertical="center"/>
    </xf>
    <xf numFmtId="3" fontId="12" fillId="0" borderId="58" xfId="1" applyNumberFormat="1" applyFont="1" applyFill="1" applyBorder="1" applyAlignment="1">
      <alignment horizontal="right" vertical="center"/>
    </xf>
    <xf numFmtId="0" fontId="18" fillId="0" borderId="0" xfId="1" applyFont="1" applyBorder="1" applyAlignment="1">
      <alignment horizontal="center" vertical="center"/>
    </xf>
    <xf numFmtId="0" fontId="12" fillId="0" borderId="32" xfId="1" applyNumberFormat="1" applyFont="1" applyBorder="1" applyAlignment="1">
      <alignment horizontal="center" vertical="center" wrapText="1"/>
    </xf>
    <xf numFmtId="0" fontId="37" fillId="0" borderId="32" xfId="1" applyFont="1" applyBorder="1" applyAlignment="1">
      <alignment vertical="center" wrapText="1"/>
    </xf>
    <xf numFmtId="49" fontId="18" fillId="0" borderId="28" xfId="1" applyNumberFormat="1" applyFont="1" applyBorder="1" applyAlignment="1">
      <alignment horizontal="center" vertical="center"/>
    </xf>
    <xf numFmtId="0" fontId="12" fillId="0" borderId="37" xfId="1" applyNumberFormat="1" applyFont="1" applyFill="1" applyBorder="1" applyAlignment="1">
      <alignment horizontal="center" vertical="center"/>
    </xf>
    <xf numFmtId="3" fontId="12" fillId="0" borderId="55" xfId="1" applyNumberFormat="1" applyFont="1" applyFill="1" applyBorder="1" applyAlignment="1">
      <alignment horizontal="right" vertical="center"/>
    </xf>
    <xf numFmtId="3" fontId="12" fillId="0" borderId="60" xfId="1" applyNumberFormat="1" applyFont="1" applyFill="1" applyBorder="1" applyAlignment="1">
      <alignment horizontal="right" vertical="center"/>
    </xf>
    <xf numFmtId="0" fontId="12" fillId="0" borderId="32" xfId="1" applyNumberFormat="1" applyFont="1" applyBorder="1" applyAlignment="1">
      <alignment horizontal="center" vertical="center"/>
    </xf>
    <xf numFmtId="3" fontId="12" fillId="0" borderId="64" xfId="1" applyNumberFormat="1" applyFont="1" applyBorder="1" applyAlignment="1">
      <alignment horizontal="right" vertical="center"/>
    </xf>
    <xf numFmtId="49" fontId="18" fillId="0" borderId="26" xfId="1" applyNumberFormat="1" applyFont="1" applyFill="1" applyBorder="1" applyAlignment="1">
      <alignment horizontal="center" vertical="center"/>
    </xf>
    <xf numFmtId="49" fontId="18" fillId="0" borderId="23" xfId="1" applyNumberFormat="1" applyFont="1" applyFill="1" applyBorder="1" applyAlignment="1">
      <alignment horizontal="center" vertical="center"/>
    </xf>
    <xf numFmtId="0" fontId="12" fillId="0" borderId="26" xfId="1" applyNumberFormat="1" applyFont="1" applyFill="1" applyBorder="1" applyAlignment="1">
      <alignment horizontal="center" vertical="center" wrapText="1"/>
    </xf>
    <xf numFmtId="3" fontId="12" fillId="0" borderId="24" xfId="1" applyNumberFormat="1" applyFont="1" applyFill="1" applyBorder="1" applyAlignment="1">
      <alignment horizontal="right" vertical="center" wrapText="1"/>
    </xf>
    <xf numFmtId="3" fontId="12" fillId="0" borderId="69" xfId="1" applyNumberFormat="1" applyFont="1" applyFill="1" applyBorder="1" applyAlignment="1">
      <alignment horizontal="right" vertical="center" wrapText="1"/>
    </xf>
    <xf numFmtId="0" fontId="37" fillId="0" borderId="26" xfId="1" applyFont="1" applyFill="1" applyBorder="1" applyAlignment="1">
      <alignment horizontal="left" vertical="center" wrapText="1"/>
    </xf>
    <xf numFmtId="0" fontId="18" fillId="0" borderId="26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 wrapText="1"/>
    </xf>
    <xf numFmtId="3" fontId="12" fillId="0" borderId="24" xfId="1" applyNumberFormat="1" applyFont="1" applyBorder="1" applyAlignment="1">
      <alignment horizontal="right" vertical="center" wrapText="1"/>
    </xf>
    <xf numFmtId="3" fontId="12" fillId="0" borderId="69" xfId="1" applyNumberFormat="1" applyFont="1" applyBorder="1" applyAlignment="1">
      <alignment horizontal="right" vertical="center" wrapText="1"/>
    </xf>
    <xf numFmtId="0" fontId="37" fillId="0" borderId="26" xfId="1" applyFont="1" applyBorder="1" applyAlignment="1">
      <alignment horizontal="left" vertical="center" wrapText="1"/>
    </xf>
    <xf numFmtId="49" fontId="18" fillId="0" borderId="26" xfId="1" applyNumberFormat="1" applyFont="1" applyBorder="1" applyAlignment="1">
      <alignment horizontal="center" vertical="center"/>
    </xf>
    <xf numFmtId="49" fontId="18" fillId="0" borderId="23" xfId="1" applyNumberFormat="1" applyFont="1" applyBorder="1" applyAlignment="1">
      <alignment horizontal="center" vertical="center"/>
    </xf>
    <xf numFmtId="0" fontId="12" fillId="0" borderId="26" xfId="1" applyNumberFormat="1" applyFont="1" applyFill="1" applyBorder="1" applyAlignment="1">
      <alignment horizontal="center" vertical="center"/>
    </xf>
    <xf numFmtId="3" fontId="12" fillId="0" borderId="24" xfId="1" applyNumberFormat="1" applyFont="1" applyFill="1" applyBorder="1" applyAlignment="1">
      <alignment horizontal="right" vertical="center"/>
    </xf>
    <xf numFmtId="3" fontId="12" fillId="0" borderId="69" xfId="1" applyNumberFormat="1" applyFont="1" applyFill="1" applyBorder="1" applyAlignment="1">
      <alignment horizontal="right" vertical="center"/>
    </xf>
    <xf numFmtId="0" fontId="37" fillId="0" borderId="26" xfId="1" applyFont="1" applyBorder="1" applyAlignment="1">
      <alignment vertical="center" wrapText="1"/>
    </xf>
    <xf numFmtId="3" fontId="12" fillId="10" borderId="69" xfId="1" applyNumberFormat="1" applyFont="1" applyFill="1" applyBorder="1" applyAlignment="1">
      <alignment horizontal="right" vertical="center"/>
    </xf>
    <xf numFmtId="0" fontId="3" fillId="14" borderId="0" xfId="1" applyFont="1" applyFill="1" applyBorder="1" applyAlignment="1">
      <alignment vertical="center"/>
    </xf>
    <xf numFmtId="0" fontId="3" fillId="7" borderId="0" xfId="1" applyFont="1" applyFill="1" applyBorder="1" applyAlignment="1">
      <alignment vertical="center"/>
    </xf>
    <xf numFmtId="0" fontId="4" fillId="7" borderId="26" xfId="1" applyFont="1" applyFill="1" applyBorder="1" applyAlignment="1">
      <alignment vertical="center" wrapText="1"/>
    </xf>
    <xf numFmtId="3" fontId="4" fillId="7" borderId="26" xfId="1" applyNumberFormat="1" applyFont="1" applyFill="1" applyBorder="1" applyAlignment="1">
      <alignment vertical="center" wrapText="1"/>
    </xf>
    <xf numFmtId="0" fontId="68" fillId="7" borderId="26" xfId="1" applyFont="1" applyFill="1" applyBorder="1" applyAlignment="1">
      <alignment vertical="center"/>
    </xf>
    <xf numFmtId="3" fontId="15" fillId="7" borderId="26" xfId="1" applyNumberFormat="1" applyFont="1" applyFill="1" applyBorder="1" applyAlignment="1">
      <alignment vertical="center"/>
    </xf>
    <xf numFmtId="3" fontId="69" fillId="7" borderId="26" xfId="1" applyNumberFormat="1" applyFont="1" applyFill="1" applyBorder="1" applyAlignment="1">
      <alignment vertical="center"/>
    </xf>
    <xf numFmtId="0" fontId="12" fillId="0" borderId="1" xfId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right" vertical="center"/>
    </xf>
    <xf numFmtId="3" fontId="12" fillId="0" borderId="1" xfId="1" applyNumberFormat="1" applyFont="1" applyBorder="1" applyAlignment="1">
      <alignment vertical="center" wrapText="1"/>
    </xf>
    <xf numFmtId="3" fontId="12" fillId="0" borderId="1" xfId="1" applyNumberFormat="1" applyFont="1" applyFill="1" applyBorder="1" applyAlignment="1">
      <alignment vertical="center" wrapText="1"/>
    </xf>
    <xf numFmtId="3" fontId="12" fillId="0" borderId="12" xfId="1" applyNumberFormat="1" applyFont="1" applyBorder="1" applyAlignment="1">
      <alignment vertical="center" wrapText="1"/>
    </xf>
    <xf numFmtId="3" fontId="3" fillId="0" borderId="1" xfId="1" applyNumberFormat="1" applyFill="1" applyBorder="1"/>
    <xf numFmtId="0" fontId="12" fillId="0" borderId="11" xfId="1" applyFont="1" applyBorder="1" applyAlignment="1">
      <alignment horizontal="center" vertical="center"/>
    </xf>
    <xf numFmtId="3" fontId="18" fillId="7" borderId="14" xfId="1" applyNumberFormat="1" applyFont="1" applyFill="1" applyBorder="1" applyAlignment="1">
      <alignment horizontal="right" vertical="center"/>
    </xf>
    <xf numFmtId="3" fontId="18" fillId="7" borderId="15" xfId="1" applyNumberFormat="1" applyFont="1" applyFill="1" applyBorder="1" applyAlignment="1">
      <alignment vertical="center"/>
    </xf>
    <xf numFmtId="3" fontId="12" fillId="0" borderId="12" xfId="1" applyNumberFormat="1" applyFont="1" applyBorder="1" applyAlignment="1">
      <alignment horizontal="left" vertical="center" wrapText="1"/>
    </xf>
    <xf numFmtId="3" fontId="20" fillId="0" borderId="0" xfId="1" applyNumberFormat="1" applyFont="1"/>
    <xf numFmtId="0" fontId="3" fillId="0" borderId="0" xfId="1" applyBorder="1" applyAlignment="1"/>
    <xf numFmtId="0" fontId="19" fillId="0" borderId="0" xfId="1" applyFont="1" applyFill="1" applyBorder="1"/>
    <xf numFmtId="0" fontId="19" fillId="0" borderId="0" xfId="1" applyFont="1" applyBorder="1"/>
    <xf numFmtId="3" fontId="19" fillId="0" borderId="0" xfId="1" applyNumberFormat="1" applyFont="1" applyBorder="1"/>
    <xf numFmtId="3" fontId="20" fillId="0" borderId="0" xfId="1" applyNumberFormat="1" applyFont="1" applyAlignment="1"/>
    <xf numFmtId="3" fontId="12" fillId="0" borderId="1" xfId="1" applyNumberFormat="1" applyFont="1" applyBorder="1" applyAlignment="1">
      <alignment horizontal="right" vertical="center" wrapText="1"/>
    </xf>
    <xf numFmtId="3" fontId="3" fillId="0" borderId="0" xfId="1" applyNumberFormat="1" applyBorder="1" applyAlignment="1">
      <alignment horizontal="right"/>
    </xf>
    <xf numFmtId="3" fontId="18" fillId="7" borderId="67" xfId="1" applyNumberFormat="1" applyFont="1" applyFill="1" applyBorder="1" applyAlignment="1">
      <alignment horizontal="right" vertical="center"/>
    </xf>
    <xf numFmtId="0" fontId="58" fillId="0" borderId="0" xfId="11" applyNumberFormat="1" applyFont="1" applyFill="1" applyBorder="1" applyAlignment="1" applyProtection="1">
      <alignment vertical="center"/>
      <protection locked="0"/>
    </xf>
    <xf numFmtId="0" fontId="58" fillId="0" borderId="0" xfId="11" applyNumberFormat="1" applyFont="1" applyFill="1" applyBorder="1" applyAlignment="1" applyProtection="1">
      <alignment horizontal="left" vertical="center"/>
      <protection locked="0"/>
    </xf>
    <xf numFmtId="0" fontId="71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11" applyNumberFormat="1" applyFont="1" applyFill="1" applyBorder="1" applyAlignment="1" applyProtection="1">
      <alignment horizontal="center" vertical="center"/>
      <protection locked="0"/>
    </xf>
    <xf numFmtId="0" fontId="73" fillId="0" borderId="0" xfId="11" applyNumberFormat="1" applyFont="1" applyFill="1" applyBorder="1" applyAlignment="1" applyProtection="1">
      <alignment horizontal="left" vertical="center"/>
      <protection locked="0"/>
    </xf>
    <xf numFmtId="49" fontId="56" fillId="16" borderId="77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78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79" xfId="11" applyNumberFormat="1" applyFont="1" applyFill="1" applyBorder="1" applyAlignment="1" applyProtection="1">
      <alignment horizontal="center" vertical="center" wrapText="1"/>
      <protection locked="0"/>
    </xf>
    <xf numFmtId="0" fontId="56" fillId="0" borderId="80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77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77" xfId="11" applyNumberFormat="1" applyFont="1" applyFill="1" applyBorder="1" applyAlignment="1" applyProtection="1">
      <alignment horizontal="left" vertical="center" wrapText="1"/>
      <protection locked="0"/>
    </xf>
    <xf numFmtId="3" fontId="56" fillId="17" borderId="78" xfId="11" applyNumberFormat="1" applyFont="1" applyFill="1" applyBorder="1" applyAlignment="1" applyProtection="1">
      <alignment horizontal="right" vertical="center" wrapText="1"/>
      <protection locked="0"/>
    </xf>
    <xf numFmtId="3" fontId="58" fillId="8" borderId="80" xfId="11" applyNumberFormat="1" applyFont="1" applyFill="1" applyBorder="1" applyAlignment="1" applyProtection="1">
      <alignment horizontal="right" vertical="center"/>
      <protection locked="0"/>
    </xf>
    <xf numFmtId="49" fontId="58" fillId="18" borderId="77" xfId="11" applyNumberFormat="1" applyFont="1" applyFill="1" applyBorder="1" applyAlignment="1" applyProtection="1">
      <alignment horizontal="center" vertical="center" wrapText="1"/>
      <protection locked="0"/>
    </xf>
    <xf numFmtId="49" fontId="58" fillId="18" borderId="77" xfId="11" applyNumberFormat="1" applyFont="1" applyFill="1" applyBorder="1" applyAlignment="1" applyProtection="1">
      <alignment horizontal="left" vertical="center" wrapText="1"/>
      <protection locked="0"/>
    </xf>
    <xf numFmtId="3" fontId="58" fillId="18" borderId="78" xfId="11" applyNumberFormat="1" applyFont="1" applyFill="1" applyBorder="1" applyAlignment="1" applyProtection="1">
      <alignment horizontal="right" vertical="center" wrapText="1"/>
      <protection locked="0"/>
    </xf>
    <xf numFmtId="3" fontId="58" fillId="7" borderId="80" xfId="11" applyNumberFormat="1" applyFont="1" applyFill="1" applyBorder="1" applyAlignment="1" applyProtection="1">
      <alignment horizontal="right" vertical="center"/>
      <protection locked="0"/>
    </xf>
    <xf numFmtId="3" fontId="56" fillId="0" borderId="78" xfId="11" applyNumberFormat="1" applyFont="1" applyFill="1" applyBorder="1" applyAlignment="1" applyProtection="1">
      <alignment horizontal="right" vertical="center" wrapText="1"/>
      <protection locked="0"/>
    </xf>
    <xf numFmtId="3" fontId="56" fillId="0" borderId="80" xfId="11" applyNumberFormat="1" applyFont="1" applyFill="1" applyBorder="1" applyAlignment="1" applyProtection="1">
      <alignment horizontal="right" vertical="center"/>
      <protection locked="0"/>
    </xf>
    <xf numFmtId="3" fontId="58" fillId="0" borderId="85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80" xfId="11" applyNumberFormat="1" applyFont="1" applyFill="1" applyBorder="1" applyAlignment="1" applyProtection="1">
      <alignment vertical="center"/>
      <protection locked="0"/>
    </xf>
    <xf numFmtId="0" fontId="57" fillId="0" borderId="0" xfId="11" applyNumberFormat="1" applyFont="1" applyFill="1" applyBorder="1" applyAlignment="1" applyProtection="1">
      <alignment horizontal="left" vertical="center"/>
      <protection locked="0"/>
    </xf>
    <xf numFmtId="3" fontId="57" fillId="0" borderId="80" xfId="11" applyNumberFormat="1" applyFont="1" applyFill="1" applyBorder="1" applyAlignment="1" applyProtection="1">
      <alignment horizontal="right" vertical="center"/>
      <protection locked="0"/>
    </xf>
    <xf numFmtId="49" fontId="58" fillId="16" borderId="77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77" xfId="11" applyNumberFormat="1" applyFont="1" applyFill="1" applyBorder="1" applyAlignment="1" applyProtection="1">
      <alignment horizontal="left" vertical="center" wrapText="1"/>
      <protection locked="0"/>
    </xf>
    <xf numFmtId="3" fontId="58" fillId="16" borderId="78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80" xfId="11" applyNumberFormat="1" applyFont="1" applyFill="1" applyBorder="1" applyAlignment="1" applyProtection="1">
      <alignment horizontal="right" vertical="center"/>
      <protection locked="0"/>
    </xf>
    <xf numFmtId="49" fontId="58" fillId="16" borderId="83" xfId="11" applyNumberFormat="1" applyFont="1" applyFill="1" applyBorder="1" applyAlignment="1" applyProtection="1">
      <alignment horizontal="center" vertical="center" wrapText="1"/>
      <protection locked="0"/>
    </xf>
    <xf numFmtId="3" fontId="57" fillId="16" borderId="78" xfId="11" applyNumberFormat="1" applyFont="1" applyFill="1" applyBorder="1" applyAlignment="1" applyProtection="1">
      <alignment horizontal="right" vertical="center" wrapText="1"/>
      <protection locked="0"/>
    </xf>
    <xf numFmtId="3" fontId="56" fillId="16" borderId="78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16" borderId="78" xfId="11" applyNumberFormat="1" applyFont="1" applyFill="1" applyBorder="1" applyAlignment="1" applyProtection="1">
      <alignment horizontal="right" vertical="center" wrapText="1"/>
      <protection locked="0"/>
    </xf>
    <xf numFmtId="49" fontId="56" fillId="16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18" borderId="78" xfId="11" applyNumberFormat="1" applyFont="1" applyFill="1" applyBorder="1" applyAlignment="1" applyProtection="1">
      <alignment horizontal="right" vertical="center" wrapText="1"/>
      <protection locked="0"/>
    </xf>
    <xf numFmtId="49" fontId="56" fillId="0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0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0" borderId="83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18" borderId="81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82" xfId="11" applyNumberFormat="1" applyFont="1" applyFill="1" applyBorder="1" applyAlignment="1" applyProtection="1">
      <alignment vertical="center" wrapText="1"/>
      <protection locked="0"/>
    </xf>
    <xf numFmtId="49" fontId="58" fillId="0" borderId="83" xfId="11" applyNumberFormat="1" applyFont="1" applyFill="1" applyBorder="1" applyAlignment="1" applyProtection="1">
      <alignment vertical="center" wrapText="1"/>
      <protection locked="0"/>
    </xf>
    <xf numFmtId="49" fontId="57" fillId="0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19" borderId="88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89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89" xfId="11" applyNumberFormat="1" applyFont="1" applyFill="1" applyBorder="1" applyAlignment="1" applyProtection="1">
      <alignment horizontal="left" vertical="center" wrapText="1"/>
      <protection locked="0"/>
    </xf>
    <xf numFmtId="49" fontId="58" fillId="19" borderId="90" xfId="11" applyNumberFormat="1" applyFont="1" applyFill="1" applyBorder="1" applyAlignment="1" applyProtection="1">
      <alignment horizontal="right" vertical="center" wrapText="1"/>
      <protection locked="0"/>
    </xf>
    <xf numFmtId="49" fontId="56" fillId="16" borderId="86" xfId="11" applyNumberFormat="1" applyFont="1" applyFill="1" applyBorder="1" applyAlignment="1" applyProtection="1">
      <alignment horizontal="right" vertical="center" wrapText="1"/>
      <protection locked="0"/>
    </xf>
    <xf numFmtId="3" fontId="56" fillId="0" borderId="93" xfId="11" applyNumberFormat="1" applyFont="1" applyFill="1" applyBorder="1" applyAlignment="1" applyProtection="1">
      <alignment horizontal="right" vertical="center"/>
      <protection locked="0"/>
    </xf>
    <xf numFmtId="49" fontId="58" fillId="16" borderId="86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93" xfId="11" applyNumberFormat="1" applyFont="1" applyFill="1" applyBorder="1" applyAlignment="1" applyProtection="1">
      <alignment horizontal="right" vertical="center"/>
      <protection locked="0"/>
    </xf>
    <xf numFmtId="49" fontId="58" fillId="16" borderId="94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94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95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95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81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96" xfId="11" applyNumberFormat="1" applyFont="1" applyFill="1" applyBorder="1" applyAlignment="1" applyProtection="1">
      <alignment horizontal="right" vertical="center"/>
      <protection locked="0"/>
    </xf>
    <xf numFmtId="49" fontId="58" fillId="16" borderId="80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80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80" xfId="11" applyNumberFormat="1" applyFont="1" applyFill="1" applyBorder="1" applyAlignment="1" applyProtection="1">
      <alignment horizontal="right" vertical="center" wrapText="1"/>
      <protection locked="0"/>
    </xf>
    <xf numFmtId="0" fontId="56" fillId="0" borderId="80" xfId="11" applyNumberFormat="1" applyFont="1" applyFill="1" applyBorder="1" applyAlignment="1" applyProtection="1">
      <alignment horizontal="left" vertical="center"/>
      <protection locked="0"/>
    </xf>
    <xf numFmtId="3" fontId="56" fillId="0" borderId="80" xfId="11" applyNumberFormat="1" applyFont="1" applyFill="1" applyBorder="1" applyAlignment="1" applyProtection="1">
      <alignment vertical="center"/>
      <protection locked="0"/>
    </xf>
    <xf numFmtId="0" fontId="58" fillId="0" borderId="80" xfId="11" applyNumberFormat="1" applyFont="1" applyFill="1" applyBorder="1" applyAlignment="1" applyProtection="1">
      <alignment horizontal="left" vertical="center"/>
      <protection locked="0"/>
    </xf>
    <xf numFmtId="3" fontId="58" fillId="0" borderId="93" xfId="11" applyNumberFormat="1" applyFont="1" applyFill="1" applyBorder="1" applyAlignment="1" applyProtection="1">
      <alignment vertical="center"/>
      <protection locked="0"/>
    </xf>
    <xf numFmtId="0" fontId="56" fillId="0" borderId="77" xfId="11" applyNumberFormat="1" applyFont="1" applyFill="1" applyBorder="1" applyAlignment="1" applyProtection="1">
      <alignment horizontal="left" vertical="center"/>
      <protection locked="0"/>
    </xf>
    <xf numFmtId="3" fontId="56" fillId="0" borderId="77" xfId="11" applyNumberFormat="1" applyFont="1" applyFill="1" applyBorder="1" applyAlignment="1" applyProtection="1">
      <alignment horizontal="right" vertical="center"/>
      <protection locked="0"/>
    </xf>
    <xf numFmtId="0" fontId="58" fillId="0" borderId="77" xfId="11" applyNumberFormat="1" applyFont="1" applyFill="1" applyBorder="1" applyAlignment="1" applyProtection="1">
      <alignment horizontal="left" vertical="center"/>
      <protection locked="0"/>
    </xf>
    <xf numFmtId="3" fontId="58" fillId="0" borderId="77" xfId="11" applyNumberFormat="1" applyFont="1" applyFill="1" applyBorder="1" applyAlignment="1" applyProtection="1">
      <alignment horizontal="right" vertical="center"/>
      <protection locked="0"/>
    </xf>
    <xf numFmtId="49" fontId="56" fillId="17" borderId="95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96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79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1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87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77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77" xfId="11" applyNumberFormat="1" applyFont="1" applyFill="1" applyBorder="1" applyAlignment="1" applyProtection="1">
      <alignment horizontal="left" vertical="center" wrapText="1"/>
      <protection locked="0"/>
    </xf>
    <xf numFmtId="49" fontId="58" fillId="19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16" borderId="93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94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7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7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8" xfId="11" applyNumberFormat="1" applyFont="1" applyFill="1" applyBorder="1" applyAlignment="1" applyProtection="1">
      <alignment horizontal="center" vertical="center" wrapText="1"/>
      <protection locked="0"/>
    </xf>
    <xf numFmtId="3" fontId="58" fillId="0" borderId="110" xfId="11" applyNumberFormat="1" applyFont="1" applyFill="1" applyBorder="1" applyAlignment="1" applyProtection="1">
      <alignment horizontal="right" vertical="center"/>
      <protection locked="0"/>
    </xf>
    <xf numFmtId="49" fontId="58" fillId="16" borderId="77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77" xfId="11" applyNumberFormat="1" applyFont="1" applyFill="1" applyBorder="1" applyAlignment="1" applyProtection="1">
      <alignment vertical="center"/>
      <protection locked="0"/>
    </xf>
    <xf numFmtId="0" fontId="58" fillId="0" borderId="95" xfId="11" applyNumberFormat="1" applyFont="1" applyFill="1" applyBorder="1" applyAlignment="1" applyProtection="1">
      <alignment horizontal="left" vertical="center"/>
      <protection locked="0"/>
    </xf>
    <xf numFmtId="3" fontId="58" fillId="0" borderId="95" xfId="11" applyNumberFormat="1" applyFont="1" applyFill="1" applyBorder="1" applyAlignment="1" applyProtection="1">
      <alignment vertical="center"/>
      <protection locked="0"/>
    </xf>
    <xf numFmtId="49" fontId="58" fillId="16" borderId="0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88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89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90" xfId="11" applyNumberFormat="1" applyFont="1" applyFill="1" applyBorder="1" applyAlignment="1" applyProtection="1">
      <alignment horizontal="right" vertical="center" wrapText="1"/>
      <protection locked="0"/>
    </xf>
    <xf numFmtId="49" fontId="58" fillId="18" borderId="94" xfId="11" applyNumberFormat="1" applyFont="1" applyFill="1" applyBorder="1" applyAlignment="1" applyProtection="1">
      <alignment horizontal="center" vertical="center" wrapText="1"/>
      <protection locked="0"/>
    </xf>
    <xf numFmtId="49" fontId="58" fillId="18" borderId="94" xfId="11" applyNumberFormat="1" applyFont="1" applyFill="1" applyBorder="1" applyAlignment="1" applyProtection="1">
      <alignment horizontal="left" vertical="center" wrapText="1"/>
      <protection locked="0"/>
    </xf>
    <xf numFmtId="49" fontId="58" fillId="18" borderId="86" xfId="11" applyNumberFormat="1" applyFont="1" applyFill="1" applyBorder="1" applyAlignment="1" applyProtection="1">
      <alignment horizontal="right" vertical="center" wrapText="1"/>
      <protection locked="0"/>
    </xf>
    <xf numFmtId="3" fontId="58" fillId="7" borderId="93" xfId="11" applyNumberFormat="1" applyFont="1" applyFill="1" applyBorder="1" applyAlignment="1" applyProtection="1">
      <alignment horizontal="right" vertical="center"/>
      <protection locked="0"/>
    </xf>
    <xf numFmtId="49" fontId="58" fillId="16" borderId="107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108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113" xfId="11" applyNumberFormat="1" applyFont="1" applyFill="1" applyBorder="1" applyAlignment="1" applyProtection="1">
      <alignment horizontal="right" vertical="center"/>
      <protection locked="0"/>
    </xf>
    <xf numFmtId="49" fontId="56" fillId="20" borderId="107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78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79" xfId="11" applyNumberFormat="1" applyFont="1" applyFill="1" applyBorder="1" applyAlignment="1" applyProtection="1">
      <alignment horizontal="center" vertical="center" wrapText="1"/>
      <protection locked="0"/>
    </xf>
    <xf numFmtId="49" fontId="56" fillId="19" borderId="77" xfId="11" applyNumberFormat="1" applyFont="1" applyFill="1" applyBorder="1" applyAlignment="1" applyProtection="1">
      <alignment horizontal="center" vertical="center" wrapText="1"/>
      <protection locked="0"/>
    </xf>
    <xf numFmtId="49" fontId="56" fillId="19" borderId="78" xfId="11" applyNumberFormat="1" applyFont="1" applyFill="1" applyBorder="1" applyAlignment="1" applyProtection="1">
      <alignment horizontal="right" vertical="center" wrapText="1"/>
      <protection locked="0"/>
    </xf>
    <xf numFmtId="49" fontId="56" fillId="20" borderId="78" xfId="11" applyNumberFormat="1" applyFont="1" applyFill="1" applyBorder="1" applyAlignment="1" applyProtection="1">
      <alignment horizontal="center" vertical="center" wrapText="1"/>
      <protection locked="0"/>
    </xf>
    <xf numFmtId="49" fontId="58" fillId="20" borderId="77" xfId="11" applyNumberFormat="1" applyFont="1" applyFill="1" applyBorder="1" applyAlignment="1" applyProtection="1">
      <alignment horizontal="center" vertical="center" wrapText="1"/>
      <protection locked="0"/>
    </xf>
    <xf numFmtId="49" fontId="56" fillId="20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0" borderId="87" xfId="11" applyNumberFormat="1" applyFont="1" applyFill="1" applyBorder="1" applyAlignment="1" applyProtection="1">
      <alignment vertical="center" wrapText="1"/>
      <protection locked="0"/>
    </xf>
    <xf numFmtId="49" fontId="58" fillId="18" borderId="108" xfId="11" applyNumberFormat="1" applyFont="1" applyFill="1" applyBorder="1" applyAlignment="1" applyProtection="1">
      <alignment horizontal="center" vertical="center" wrapText="1"/>
      <protection locked="0"/>
    </xf>
    <xf numFmtId="0" fontId="58" fillId="0" borderId="83" xfId="11" applyNumberFormat="1" applyFont="1" applyFill="1" applyBorder="1" applyAlignment="1" applyProtection="1">
      <alignment horizontal="left" vertical="center"/>
      <protection locked="0"/>
    </xf>
    <xf numFmtId="49" fontId="37" fillId="20" borderId="77" xfId="11" applyNumberFormat="1" applyFont="1" applyFill="1" applyBorder="1" applyAlignment="1" applyProtection="1">
      <alignment horizontal="center" vertical="center" wrapText="1"/>
      <protection locked="0"/>
    </xf>
    <xf numFmtId="49" fontId="74" fillId="20" borderId="78" xfId="11" applyNumberFormat="1" applyFont="1" applyFill="1" applyBorder="1" applyAlignment="1" applyProtection="1">
      <alignment horizontal="right" vertical="center" wrapText="1"/>
      <protection locked="0"/>
    </xf>
    <xf numFmtId="3" fontId="58" fillId="0" borderId="96" xfId="11" applyNumberFormat="1" applyFont="1" applyFill="1" applyBorder="1" applyAlignment="1" applyProtection="1">
      <alignment vertical="center"/>
      <protection locked="0"/>
    </xf>
    <xf numFmtId="49" fontId="58" fillId="16" borderId="79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108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77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77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86" xfId="11" applyNumberFormat="1" applyFont="1" applyFill="1" applyBorder="1" applyAlignment="1" applyProtection="1">
      <alignment horizontal="center" vertical="center" wrapText="1"/>
      <protection locked="0"/>
    </xf>
    <xf numFmtId="49" fontId="56" fillId="0" borderId="78" xfId="11" applyNumberFormat="1" applyFont="1" applyFill="1" applyBorder="1" applyAlignment="1" applyProtection="1">
      <alignment horizontal="left" vertical="center" wrapText="1"/>
      <protection locked="0"/>
    </xf>
    <xf numFmtId="49" fontId="58" fillId="19" borderId="108" xfId="11" applyNumberFormat="1" applyFont="1" applyFill="1" applyBorder="1" applyAlignment="1" applyProtection="1">
      <alignment horizontal="center" vertical="center" wrapText="1"/>
      <protection locked="0"/>
    </xf>
    <xf numFmtId="49" fontId="58" fillId="20" borderId="78" xfId="11" applyNumberFormat="1" applyFont="1" applyFill="1" applyBorder="1" applyAlignment="1" applyProtection="1">
      <alignment horizontal="right" vertical="center" wrapText="1"/>
      <protection locked="0"/>
    </xf>
    <xf numFmtId="49" fontId="58" fillId="19" borderId="99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79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82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80" xfId="11" applyNumberFormat="1" applyFont="1" applyFill="1" applyBorder="1" applyAlignment="1" applyProtection="1">
      <alignment horizontal="right" vertical="center" wrapText="1"/>
      <protection locked="0"/>
    </xf>
    <xf numFmtId="49" fontId="58" fillId="16" borderId="105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93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110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120" xfId="11" applyNumberFormat="1" applyFont="1" applyFill="1" applyBorder="1" applyAlignment="1" applyProtection="1">
      <alignment horizontal="left" vertical="center" wrapText="1"/>
      <protection locked="0"/>
    </xf>
    <xf numFmtId="49" fontId="58" fillId="19" borderId="86" xfId="11" applyNumberFormat="1" applyFont="1" applyFill="1" applyBorder="1" applyAlignment="1" applyProtection="1">
      <alignment horizontal="right" vertical="center" wrapText="1"/>
      <protection locked="0"/>
    </xf>
    <xf numFmtId="49" fontId="58" fillId="0" borderId="96" xfId="11" applyNumberFormat="1" applyFont="1" applyFill="1" applyBorder="1" applyAlignment="1" applyProtection="1">
      <alignment horizontal="center" vertical="center" wrapText="1"/>
      <protection locked="0"/>
    </xf>
    <xf numFmtId="49" fontId="56" fillId="0" borderId="86" xfId="11" applyNumberFormat="1" applyFont="1" applyFill="1" applyBorder="1" applyAlignment="1" applyProtection="1">
      <alignment horizontal="right" vertical="center" wrapText="1"/>
      <protection locked="0"/>
    </xf>
    <xf numFmtId="49" fontId="58" fillId="0" borderId="113" xfId="11" applyNumberFormat="1" applyFont="1" applyFill="1" applyBorder="1" applyAlignment="1" applyProtection="1">
      <alignment horizontal="center" vertical="center" wrapText="1"/>
      <protection locked="0"/>
    </xf>
    <xf numFmtId="49" fontId="12" fillId="0" borderId="86" xfId="11" applyNumberFormat="1" applyFont="1" applyFill="1" applyBorder="1" applyAlignment="1" applyProtection="1">
      <alignment horizontal="right" vertical="center" wrapText="1"/>
      <protection locked="0"/>
    </xf>
    <xf numFmtId="3" fontId="12" fillId="0" borderId="93" xfId="11" applyNumberFormat="1" applyFont="1" applyFill="1" applyBorder="1" applyAlignment="1" applyProtection="1">
      <alignment horizontal="right" vertical="center"/>
      <protection locked="0"/>
    </xf>
    <xf numFmtId="49" fontId="58" fillId="21" borderId="78" xfId="11" applyNumberFormat="1" applyFont="1" applyFill="1" applyBorder="1" applyAlignment="1" applyProtection="1">
      <alignment horizontal="right" vertical="center" wrapText="1"/>
      <protection locked="0"/>
    </xf>
    <xf numFmtId="3" fontId="56" fillId="8" borderId="80" xfId="11" applyNumberFormat="1" applyFont="1" applyFill="1" applyBorder="1" applyAlignment="1" applyProtection="1">
      <alignment horizontal="right" vertical="center"/>
      <protection locked="0"/>
    </xf>
    <xf numFmtId="49" fontId="56" fillId="21" borderId="105" xfId="11" applyNumberFormat="1" applyFont="1" applyFill="1" applyBorder="1" applyAlignment="1" applyProtection="1">
      <alignment vertical="top" wrapText="1"/>
      <protection locked="0"/>
    </xf>
    <xf numFmtId="49" fontId="56" fillId="21" borderId="80" xfId="11" applyNumberFormat="1" applyFont="1" applyFill="1" applyBorder="1" applyAlignment="1" applyProtection="1">
      <alignment vertical="top" wrapText="1"/>
      <protection locked="0"/>
    </xf>
    <xf numFmtId="49" fontId="56" fillId="16" borderId="98" xfId="11" applyNumberFormat="1" applyFont="1" applyFill="1" applyBorder="1" applyAlignment="1" applyProtection="1">
      <alignment horizontal="left" vertical="center" wrapText="1"/>
      <protection locked="0"/>
    </xf>
    <xf numFmtId="3" fontId="56" fillId="16" borderId="80" xfId="11" applyNumberFormat="1" applyFont="1" applyFill="1" applyBorder="1" applyAlignment="1" applyProtection="1">
      <alignment horizontal="right" vertical="center" wrapText="1"/>
      <protection locked="0"/>
    </xf>
    <xf numFmtId="3" fontId="58" fillId="16" borderId="80" xfId="11" applyNumberFormat="1" applyFont="1" applyFill="1" applyBorder="1" applyAlignment="1" applyProtection="1">
      <alignment horizontal="right" vertical="center" wrapText="1"/>
      <protection locked="0"/>
    </xf>
    <xf numFmtId="49" fontId="75" fillId="16" borderId="98" xfId="11" applyNumberFormat="1" applyFont="1" applyFill="1" applyBorder="1" applyAlignment="1" applyProtection="1">
      <alignment horizontal="left" vertical="center" wrapText="1"/>
      <protection locked="0"/>
    </xf>
    <xf numFmtId="3" fontId="57" fillId="16" borderId="80" xfId="11" applyNumberFormat="1" applyFont="1" applyFill="1" applyBorder="1" applyAlignment="1" applyProtection="1">
      <alignment horizontal="right" vertical="center" wrapText="1"/>
      <protection locked="0"/>
    </xf>
    <xf numFmtId="49" fontId="56" fillId="16" borderId="0" xfId="11" applyNumberFormat="1" applyFont="1" applyFill="1" applyBorder="1" applyAlignment="1" applyProtection="1">
      <alignment horizontal="left" vertical="center" wrapText="1"/>
      <protection locked="0"/>
    </xf>
    <xf numFmtId="3" fontId="58" fillId="0" borderId="0" xfId="11" applyNumberFormat="1" applyFont="1" applyFill="1" applyBorder="1" applyAlignment="1" applyProtection="1">
      <alignment horizontal="left" vertical="center"/>
      <protection locked="0"/>
    </xf>
    <xf numFmtId="49" fontId="76" fillId="16" borderId="0" xfId="11" applyNumberFormat="1" applyFont="1" applyFill="1" applyBorder="1" applyAlignment="1" applyProtection="1">
      <alignment vertical="top" wrapText="1"/>
      <protection locked="0"/>
    </xf>
    <xf numFmtId="3" fontId="76" fillId="16" borderId="0" xfId="11" applyNumberFormat="1" applyFont="1" applyFill="1" applyBorder="1" applyAlignment="1" applyProtection="1">
      <alignment vertical="top" wrapText="1"/>
      <protection locked="0"/>
    </xf>
    <xf numFmtId="49" fontId="58" fillId="16" borderId="113" xfId="11" applyNumberFormat="1" applyFont="1" applyFill="1" applyBorder="1" applyAlignment="1" applyProtection="1">
      <alignment horizontal="center" vertical="center" wrapText="1"/>
      <protection locked="0"/>
    </xf>
    <xf numFmtId="0" fontId="3" fillId="7" borderId="47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/>
    </xf>
    <xf numFmtId="0" fontId="28" fillId="7" borderId="0" xfId="1" applyFont="1" applyFill="1" applyBorder="1" applyAlignment="1">
      <alignment horizontal="center" vertical="center"/>
    </xf>
    <xf numFmtId="0" fontId="20" fillId="7" borderId="0" xfId="1" applyFont="1" applyFill="1" applyBorder="1" applyAlignment="1">
      <alignment horizontal="center" vertical="center"/>
    </xf>
    <xf numFmtId="0" fontId="19" fillId="7" borderId="0" xfId="1" applyFont="1" applyFill="1" applyBorder="1" applyAlignment="1">
      <alignment horizontal="center" vertical="center"/>
    </xf>
    <xf numFmtId="3" fontId="20" fillId="7" borderId="0" xfId="1" applyNumberFormat="1" applyFont="1" applyFill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3" fillId="0" borderId="0" xfId="1" applyBorder="1" applyAlignment="1">
      <alignment vertical="center"/>
    </xf>
    <xf numFmtId="3" fontId="3" fillId="0" borderId="0" xfId="1" applyNumberFormat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Border="1" applyAlignment="1">
      <alignment horizontal="left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Border="1" applyAlignment="1">
      <alignment horizontal="left"/>
    </xf>
    <xf numFmtId="0" fontId="31" fillId="0" borderId="0" xfId="1" applyFont="1" applyBorder="1" applyAlignment="1">
      <alignment horizontal="center" vertical="center" wrapText="1"/>
    </xf>
    <xf numFmtId="0" fontId="33" fillId="8" borderId="26" xfId="1" applyFont="1" applyFill="1" applyBorder="1" applyAlignment="1">
      <alignment horizontal="center" vertical="center" wrapText="1"/>
    </xf>
    <xf numFmtId="0" fontId="33" fillId="8" borderId="29" xfId="1" applyFont="1" applyFill="1" applyBorder="1" applyAlignment="1">
      <alignment horizontal="center" vertical="center" wrapText="1"/>
    </xf>
    <xf numFmtId="0" fontId="33" fillId="8" borderId="39" xfId="1" applyFont="1" applyFill="1" applyBorder="1" applyAlignment="1">
      <alignment horizontal="center" vertical="center" wrapText="1"/>
    </xf>
    <xf numFmtId="0" fontId="15" fillId="7" borderId="26" xfId="1" applyFont="1" applyFill="1" applyBorder="1" applyAlignment="1">
      <alignment horizontal="center" vertical="center" wrapText="1"/>
    </xf>
    <xf numFmtId="0" fontId="32" fillId="0" borderId="34" xfId="1" applyFont="1" applyBorder="1" applyAlignment="1">
      <alignment horizontal="center" vertical="center" wrapText="1"/>
    </xf>
    <xf numFmtId="0" fontId="32" fillId="0" borderId="32" xfId="1" applyFont="1" applyBorder="1" applyAlignment="1">
      <alignment horizontal="center" vertical="center" wrapText="1"/>
    </xf>
    <xf numFmtId="0" fontId="32" fillId="0" borderId="37" xfId="1" applyFont="1" applyBorder="1" applyAlignment="1">
      <alignment horizontal="center" vertical="center" wrapText="1"/>
    </xf>
    <xf numFmtId="0" fontId="18" fillId="0" borderId="47" xfId="1" quotePrefix="1" applyFont="1" applyFill="1" applyBorder="1" applyAlignment="1">
      <alignment horizontal="center" vertical="center" wrapText="1"/>
    </xf>
    <xf numFmtId="0" fontId="16" fillId="2" borderId="48" xfId="1" applyFont="1" applyFill="1" applyBorder="1" applyAlignment="1">
      <alignment horizontal="left" vertical="center" wrapText="1"/>
    </xf>
    <xf numFmtId="0" fontId="16" fillId="2" borderId="46" xfId="1" applyFont="1" applyFill="1" applyBorder="1" applyAlignment="1">
      <alignment horizontal="left" vertical="center" wrapText="1"/>
    </xf>
    <xf numFmtId="0" fontId="18" fillId="0" borderId="32" xfId="1" quotePrefix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6" fillId="2" borderId="49" xfId="1" applyFont="1" applyFill="1" applyBorder="1" applyAlignment="1">
      <alignment horizontal="left" vertical="center" wrapText="1"/>
    </xf>
    <xf numFmtId="0" fontId="16" fillId="2" borderId="50" xfId="1" applyFont="1" applyFill="1" applyBorder="1" applyAlignment="1">
      <alignment horizontal="left" vertical="center" wrapText="1"/>
    </xf>
    <xf numFmtId="0" fontId="16" fillId="2" borderId="46" xfId="1" quotePrefix="1" applyFont="1" applyFill="1" applyBorder="1" applyAlignment="1">
      <alignment horizontal="left" vertical="center" wrapText="1"/>
    </xf>
    <xf numFmtId="0" fontId="16" fillId="2" borderId="50" xfId="1" quotePrefix="1" applyFont="1" applyFill="1" applyBorder="1" applyAlignment="1">
      <alignment horizontal="left" vertical="center" wrapText="1"/>
    </xf>
    <xf numFmtId="0" fontId="12" fillId="0" borderId="32" xfId="1" quotePrefix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center" wrapText="1"/>
    </xf>
    <xf numFmtId="0" fontId="16" fillId="2" borderId="40" xfId="1" applyFont="1" applyFill="1" applyBorder="1" applyAlignment="1">
      <alignment horizontal="left" vertical="center" wrapText="1"/>
    </xf>
    <xf numFmtId="0" fontId="16" fillId="2" borderId="51" xfId="1" quotePrefix="1" applyFont="1" applyFill="1" applyBorder="1" applyAlignment="1">
      <alignment horizontal="left" vertical="center" wrapText="1"/>
    </xf>
    <xf numFmtId="49" fontId="34" fillId="0" borderId="34" xfId="1" applyNumberFormat="1" applyFont="1" applyBorder="1" applyAlignment="1">
      <alignment horizontal="center" vertical="center" wrapText="1"/>
    </xf>
    <xf numFmtId="49" fontId="34" fillId="0" borderId="37" xfId="1" applyNumberFormat="1" applyFont="1" applyBorder="1" applyAlignment="1">
      <alignment horizontal="center" vertical="center" wrapText="1"/>
    </xf>
    <xf numFmtId="0" fontId="32" fillId="0" borderId="2" xfId="1" applyFont="1" applyBorder="1" applyAlignment="1">
      <alignment horizontal="left" vertical="center" wrapText="1"/>
    </xf>
    <xf numFmtId="0" fontId="32" fillId="0" borderId="28" xfId="1" applyFont="1" applyBorder="1" applyAlignment="1">
      <alignment horizontal="left" vertical="center" wrapText="1"/>
    </xf>
    <xf numFmtId="0" fontId="16" fillId="2" borderId="47" xfId="1" applyFont="1" applyFill="1" applyBorder="1" applyAlignment="1">
      <alignment horizontal="left" vertical="center" wrapText="1"/>
    </xf>
    <xf numFmtId="0" fontId="16" fillId="2" borderId="33" xfId="1" quotePrefix="1" applyFont="1" applyFill="1" applyBorder="1" applyAlignment="1">
      <alignment horizontal="left" vertical="center" wrapText="1"/>
    </xf>
    <xf numFmtId="49" fontId="34" fillId="0" borderId="32" xfId="1" applyNumberFormat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left" vertical="center" wrapText="1"/>
    </xf>
    <xf numFmtId="0" fontId="16" fillId="2" borderId="52" xfId="1" applyFont="1" applyFill="1" applyBorder="1" applyAlignment="1">
      <alignment horizontal="left" vertical="center" wrapText="1"/>
    </xf>
    <xf numFmtId="0" fontId="16" fillId="2" borderId="53" xfId="1" applyFont="1" applyFill="1" applyBorder="1" applyAlignment="1">
      <alignment horizontal="left" vertical="center" wrapText="1"/>
    </xf>
    <xf numFmtId="0" fontId="16" fillId="2" borderId="2" xfId="1" quotePrefix="1" applyFont="1" applyFill="1" applyBorder="1" applyAlignment="1">
      <alignment horizontal="left" vertical="center" wrapText="1"/>
    </xf>
    <xf numFmtId="0" fontId="18" fillId="0" borderId="29" xfId="1" quotePrefix="1" applyFont="1" applyFill="1" applyBorder="1" applyAlignment="1">
      <alignment horizontal="center" vertical="center" wrapText="1"/>
    </xf>
    <xf numFmtId="0" fontId="16" fillId="2" borderId="28" xfId="1" applyFont="1" applyFill="1" applyBorder="1" applyAlignment="1">
      <alignment horizontal="left" vertical="center" wrapText="1"/>
    </xf>
    <xf numFmtId="0" fontId="16" fillId="2" borderId="28" xfId="1" quotePrefix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28" xfId="1" applyFont="1" applyFill="1" applyBorder="1" applyAlignment="1">
      <alignment horizontal="center" vertical="center" wrapText="1"/>
    </xf>
    <xf numFmtId="0" fontId="16" fillId="2" borderId="16" xfId="1" applyFont="1" applyFill="1" applyBorder="1" applyAlignment="1">
      <alignment horizontal="left" vertical="center" wrapText="1"/>
    </xf>
    <xf numFmtId="0" fontId="16" fillId="2" borderId="16" xfId="1" quotePrefix="1" applyFont="1" applyFill="1" applyBorder="1" applyAlignment="1">
      <alignment horizontal="left" vertical="center" wrapText="1"/>
    </xf>
    <xf numFmtId="0" fontId="16" fillId="0" borderId="34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39" xfId="1" applyFont="1" applyBorder="1" applyAlignment="1">
      <alignment horizontal="center" vertical="center" wrapText="1"/>
    </xf>
    <xf numFmtId="49" fontId="16" fillId="2" borderId="40" xfId="1" applyNumberFormat="1" applyFont="1" applyFill="1" applyBorder="1" applyAlignment="1">
      <alignment horizontal="left" vertical="center" wrapText="1"/>
    </xf>
    <xf numFmtId="49" fontId="16" fillId="2" borderId="41" xfId="1" applyNumberFormat="1" applyFont="1" applyFill="1" applyBorder="1" applyAlignment="1">
      <alignment horizontal="left" vertical="center" wrapText="1"/>
    </xf>
    <xf numFmtId="49" fontId="16" fillId="2" borderId="49" xfId="1" applyNumberFormat="1" applyFont="1" applyFill="1" applyBorder="1" applyAlignment="1">
      <alignment horizontal="left" vertical="center" wrapText="1"/>
    </xf>
    <xf numFmtId="49" fontId="16" fillId="2" borderId="50" xfId="1" applyNumberFormat="1" applyFont="1" applyFill="1" applyBorder="1" applyAlignment="1">
      <alignment horizontal="left" vertical="center" wrapText="1"/>
    </xf>
    <xf numFmtId="0" fontId="12" fillId="0" borderId="34" xfId="1" applyFont="1" applyBorder="1" applyAlignment="1">
      <alignment horizontal="left" vertical="center" wrapText="1"/>
    </xf>
    <xf numFmtId="0" fontId="12" fillId="0" borderId="37" xfId="1" applyFont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8" fillId="7" borderId="26" xfId="1" applyFont="1" applyFill="1" applyBorder="1" applyAlignment="1">
      <alignment horizontal="left" vertical="center" wrapText="1"/>
    </xf>
    <xf numFmtId="0" fontId="36" fillId="0" borderId="29" xfId="1" applyFont="1" applyFill="1" applyBorder="1" applyAlignment="1">
      <alignment horizontal="center" vertical="center" wrapText="1"/>
    </xf>
    <xf numFmtId="0" fontId="36" fillId="0" borderId="32" xfId="1" applyFont="1" applyFill="1" applyBorder="1" applyAlignment="1">
      <alignment horizontal="center" vertical="center" wrapText="1"/>
    </xf>
    <xf numFmtId="0" fontId="35" fillId="0" borderId="31" xfId="1" applyFont="1" applyFill="1" applyBorder="1" applyAlignment="1">
      <alignment horizontal="center" vertical="center" wrapText="1"/>
    </xf>
    <xf numFmtId="0" fontId="32" fillId="0" borderId="29" xfId="1" applyFont="1" applyBorder="1" applyAlignment="1">
      <alignment horizontal="center" vertical="center" wrapText="1"/>
    </xf>
    <xf numFmtId="0" fontId="32" fillId="0" borderId="39" xfId="1" applyFont="1" applyBorder="1" applyAlignment="1">
      <alignment horizontal="center" vertical="center" wrapText="1"/>
    </xf>
    <xf numFmtId="0" fontId="16" fillId="0" borderId="34" xfId="1" applyFont="1" applyFill="1" applyBorder="1" applyAlignment="1">
      <alignment horizontal="center" vertical="center" wrapText="1"/>
    </xf>
    <xf numFmtId="0" fontId="16" fillId="0" borderId="32" xfId="1" applyFont="1" applyFill="1" applyBorder="1" applyAlignment="1">
      <alignment horizontal="center" vertical="center" wrapText="1"/>
    </xf>
    <xf numFmtId="0" fontId="16" fillId="0" borderId="37" xfId="1" applyFont="1" applyFill="1" applyBorder="1" applyAlignment="1">
      <alignment horizontal="center" vertical="center" wrapText="1"/>
    </xf>
    <xf numFmtId="0" fontId="16" fillId="0" borderId="31" xfId="1" applyFont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 wrapText="1"/>
    </xf>
    <xf numFmtId="0" fontId="35" fillId="0" borderId="34" xfId="1" applyFont="1" applyBorder="1" applyAlignment="1">
      <alignment horizontal="center" vertical="center" wrapText="1"/>
    </xf>
    <xf numFmtId="0" fontId="35" fillId="0" borderId="32" xfId="1" applyFont="1" applyBorder="1" applyAlignment="1">
      <alignment horizontal="center" vertical="center" wrapText="1"/>
    </xf>
    <xf numFmtId="0" fontId="32" fillId="0" borderId="35" xfId="1" applyFont="1" applyBorder="1" applyAlignment="1">
      <alignment horizontal="left" vertical="center" wrapText="1"/>
    </xf>
    <xf numFmtId="0" fontId="32" fillId="0" borderId="30" xfId="1" applyFont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0" xfId="1" quotePrefix="1" applyFont="1" applyFill="1" applyBorder="1" applyAlignment="1">
      <alignment horizontal="left" vertical="center" wrapText="1"/>
    </xf>
    <xf numFmtId="0" fontId="36" fillId="0" borderId="29" xfId="1" applyFont="1" applyBorder="1" applyAlignment="1">
      <alignment horizontal="center" vertical="center" wrapText="1"/>
    </xf>
    <xf numFmtId="0" fontId="36" fillId="0" borderId="32" xfId="1" applyFont="1" applyBorder="1" applyAlignment="1">
      <alignment horizontal="center" vertical="center" wrapText="1"/>
    </xf>
    <xf numFmtId="0" fontId="36" fillId="0" borderId="39" xfId="1" applyFont="1" applyBorder="1" applyAlignment="1">
      <alignment horizontal="center" vertical="center" wrapText="1"/>
    </xf>
    <xf numFmtId="0" fontId="36" fillId="0" borderId="53" xfId="1" applyFont="1" applyBorder="1" applyAlignment="1">
      <alignment horizontal="center" vertical="center" wrapText="1"/>
    </xf>
    <xf numFmtId="0" fontId="36" fillId="0" borderId="43" xfId="1" applyFont="1" applyBorder="1" applyAlignment="1">
      <alignment horizontal="center" vertical="center" wrapText="1"/>
    </xf>
    <xf numFmtId="0" fontId="35" fillId="0" borderId="37" xfId="1" applyFont="1" applyBorder="1" applyAlignment="1">
      <alignment horizontal="center" vertical="center" wrapText="1"/>
    </xf>
    <xf numFmtId="0" fontId="38" fillId="0" borderId="35" xfId="1" applyFont="1" applyBorder="1" applyAlignment="1">
      <alignment horizontal="left" vertical="center" wrapText="1"/>
    </xf>
    <xf numFmtId="0" fontId="38" fillId="0" borderId="57" xfId="1" applyFont="1" applyBorder="1" applyAlignment="1">
      <alignment horizontal="left" vertical="center" wrapText="1"/>
    </xf>
    <xf numFmtId="0" fontId="38" fillId="0" borderId="30" xfId="1" applyFont="1" applyBorder="1" applyAlignment="1">
      <alignment horizontal="left" vertical="center" wrapText="1"/>
    </xf>
    <xf numFmtId="0" fontId="36" fillId="0" borderId="31" xfId="1" applyFont="1" applyBorder="1" applyAlignment="1">
      <alignment horizontal="center" vertical="center" wrapText="1"/>
    </xf>
    <xf numFmtId="0" fontId="35" fillId="0" borderId="35" xfId="1" applyFont="1" applyBorder="1" applyAlignment="1">
      <alignment horizontal="center" vertical="center" wrapText="1"/>
    </xf>
    <xf numFmtId="0" fontId="35" fillId="0" borderId="30" xfId="1" applyFont="1" applyBorder="1" applyAlignment="1">
      <alignment horizontal="center" vertical="center" wrapText="1"/>
    </xf>
    <xf numFmtId="0" fontId="35" fillId="0" borderId="35" xfId="1" applyFont="1" applyFill="1" applyBorder="1" applyAlignment="1">
      <alignment horizontal="center" vertical="center" wrapText="1"/>
    </xf>
    <xf numFmtId="0" fontId="35" fillId="0" borderId="30" xfId="1" applyFont="1" applyFill="1" applyBorder="1" applyAlignment="1">
      <alignment horizontal="center" vertical="center" wrapText="1"/>
    </xf>
    <xf numFmtId="0" fontId="12" fillId="0" borderId="34" xfId="1" quotePrefix="1" applyFont="1" applyFill="1" applyBorder="1" applyAlignment="1">
      <alignment horizontal="center" vertical="center" wrapText="1"/>
    </xf>
    <xf numFmtId="0" fontId="12" fillId="0" borderId="37" xfId="1" quotePrefix="1" applyFont="1" applyFill="1" applyBorder="1" applyAlignment="1">
      <alignment horizontal="center" vertical="center" wrapText="1"/>
    </xf>
    <xf numFmtId="0" fontId="12" fillId="0" borderId="34" xfId="1" quotePrefix="1" applyFont="1" applyBorder="1" applyAlignment="1">
      <alignment horizontal="center" vertical="center" wrapText="1"/>
    </xf>
    <xf numFmtId="0" fontId="12" fillId="0" borderId="37" xfId="1" quotePrefix="1" applyFont="1" applyBorder="1" applyAlignment="1">
      <alignment horizontal="center" vertical="center" wrapText="1"/>
    </xf>
    <xf numFmtId="0" fontId="32" fillId="0" borderId="57" xfId="1" applyFont="1" applyBorder="1" applyAlignment="1">
      <alignment horizontal="left" vertical="center" wrapText="1"/>
    </xf>
    <xf numFmtId="0" fontId="16" fillId="2" borderId="60" xfId="1" applyFont="1" applyFill="1" applyBorder="1" applyAlignment="1">
      <alignment horizontal="left" vertical="center" wrapText="1"/>
    </xf>
    <xf numFmtId="0" fontId="16" fillId="2" borderId="58" xfId="1" applyFont="1" applyFill="1" applyBorder="1" applyAlignment="1">
      <alignment horizontal="left" vertical="center" wrapText="1"/>
    </xf>
    <xf numFmtId="0" fontId="35" fillId="0" borderId="33" xfId="1" applyFont="1" applyBorder="1" applyAlignment="1">
      <alignment horizontal="center" vertical="center" wrapText="1"/>
    </xf>
    <xf numFmtId="0" fontId="16" fillId="2" borderId="56" xfId="1" applyFont="1" applyFill="1" applyBorder="1" applyAlignment="1">
      <alignment horizontal="left" vertical="center" wrapText="1"/>
    </xf>
    <xf numFmtId="0" fontId="16" fillId="2" borderId="58" xfId="1" quotePrefix="1" applyFont="1" applyFill="1" applyBorder="1" applyAlignment="1">
      <alignment horizontal="left" vertical="center" wrapText="1"/>
    </xf>
    <xf numFmtId="0" fontId="32" fillId="10" borderId="29" xfId="1" applyFont="1" applyFill="1" applyBorder="1" applyAlignment="1">
      <alignment horizontal="center" vertical="center" wrapText="1"/>
    </xf>
    <xf numFmtId="0" fontId="32" fillId="10" borderId="32" xfId="1" applyFont="1" applyFill="1" applyBorder="1" applyAlignment="1">
      <alignment horizontal="center" vertical="center" wrapText="1"/>
    </xf>
    <xf numFmtId="0" fontId="36" fillId="10" borderId="29" xfId="1" applyFont="1" applyFill="1" applyBorder="1" applyAlignment="1">
      <alignment horizontal="center" vertical="center" wrapText="1"/>
    </xf>
    <xf numFmtId="0" fontId="36" fillId="10" borderId="32" xfId="1" applyFont="1" applyFill="1" applyBorder="1" applyAlignment="1">
      <alignment horizontal="center" vertical="center" wrapText="1"/>
    </xf>
    <xf numFmtId="0" fontId="42" fillId="2" borderId="28" xfId="1" applyFont="1" applyFill="1" applyBorder="1" applyAlignment="1">
      <alignment horizontal="left" vertical="center" wrapText="1"/>
    </xf>
    <xf numFmtId="0" fontId="42" fillId="2" borderId="2" xfId="1" applyFont="1" applyFill="1" applyBorder="1" applyAlignment="1">
      <alignment horizontal="left" vertical="center" wrapText="1"/>
    </xf>
    <xf numFmtId="0" fontId="42" fillId="2" borderId="16" xfId="1" applyFont="1" applyFill="1" applyBorder="1" applyAlignment="1">
      <alignment horizontal="left" vertical="center" wrapText="1"/>
    </xf>
    <xf numFmtId="0" fontId="42" fillId="10" borderId="2" xfId="1" applyFont="1" applyFill="1" applyBorder="1" applyAlignment="1">
      <alignment horizontal="center" vertical="center" wrapText="1"/>
    </xf>
    <xf numFmtId="0" fontId="42" fillId="10" borderId="0" xfId="1" applyFont="1" applyFill="1" applyBorder="1" applyAlignment="1">
      <alignment horizontal="center" vertical="center" wrapText="1"/>
    </xf>
    <xf numFmtId="0" fontId="42" fillId="10" borderId="56" xfId="1" applyFont="1" applyFill="1" applyBorder="1" applyAlignment="1">
      <alignment horizontal="center" vertical="center" wrapText="1"/>
    </xf>
    <xf numFmtId="0" fontId="42" fillId="10" borderId="42" xfId="1" applyFont="1" applyFill="1" applyBorder="1" applyAlignment="1">
      <alignment horizontal="center" vertical="center" wrapText="1"/>
    </xf>
    <xf numFmtId="0" fontId="42" fillId="10" borderId="34" xfId="1" applyFont="1" applyFill="1" applyBorder="1" applyAlignment="1">
      <alignment horizontal="center" vertical="center" wrapText="1"/>
    </xf>
    <xf numFmtId="0" fontId="42" fillId="10" borderId="32" xfId="1" applyFont="1" applyFill="1" applyBorder="1" applyAlignment="1">
      <alignment horizontal="center" vertical="center" wrapText="1"/>
    </xf>
    <xf numFmtId="0" fontId="43" fillId="10" borderId="34" xfId="1" applyFont="1" applyFill="1" applyBorder="1" applyAlignment="1">
      <alignment horizontal="center" vertical="center" wrapText="1"/>
    </xf>
    <xf numFmtId="0" fontId="43" fillId="10" borderId="37" xfId="1" applyFont="1" applyFill="1" applyBorder="1" applyAlignment="1">
      <alignment horizontal="center" vertical="center" wrapText="1"/>
    </xf>
    <xf numFmtId="0" fontId="42" fillId="10" borderId="39" xfId="1" applyFont="1" applyFill="1" applyBorder="1" applyAlignment="1">
      <alignment horizontal="center" vertical="center" wrapText="1"/>
    </xf>
    <xf numFmtId="0" fontId="42" fillId="10" borderId="35" xfId="1" applyFont="1" applyFill="1" applyBorder="1" applyAlignment="1">
      <alignment horizontal="center" vertical="center" wrapText="1"/>
    </xf>
    <xf numFmtId="0" fontId="42" fillId="10" borderId="30" xfId="1" applyFont="1" applyFill="1" applyBorder="1" applyAlignment="1">
      <alignment horizontal="center" vertical="center" wrapText="1"/>
    </xf>
    <xf numFmtId="0" fontId="42" fillId="2" borderId="49" xfId="1" applyFont="1" applyFill="1" applyBorder="1" applyAlignment="1">
      <alignment horizontal="left" vertical="center" wrapText="1"/>
    </xf>
    <xf numFmtId="0" fontId="42" fillId="2" borderId="50" xfId="1" applyFont="1" applyFill="1" applyBorder="1" applyAlignment="1">
      <alignment horizontal="left" vertical="center" wrapText="1"/>
    </xf>
    <xf numFmtId="0" fontId="36" fillId="10" borderId="39" xfId="1" applyFont="1" applyFill="1" applyBorder="1" applyAlignment="1">
      <alignment horizontal="center" vertical="center" wrapText="1"/>
    </xf>
    <xf numFmtId="0" fontId="15" fillId="7" borderId="40" xfId="1" applyFont="1" applyFill="1" applyBorder="1" applyAlignment="1">
      <alignment horizontal="center" vertical="center"/>
    </xf>
    <xf numFmtId="0" fontId="15" fillId="7" borderId="41" xfId="1" applyFont="1" applyFill="1" applyBorder="1" applyAlignment="1">
      <alignment horizontal="center" vertical="center"/>
    </xf>
    <xf numFmtId="0" fontId="15" fillId="7" borderId="61" xfId="1" applyFont="1" applyFill="1" applyBorder="1" applyAlignment="1">
      <alignment horizontal="center" vertical="center"/>
    </xf>
    <xf numFmtId="0" fontId="15" fillId="7" borderId="25" xfId="1" applyFont="1" applyFill="1" applyBorder="1" applyAlignment="1">
      <alignment horizontal="center" vertical="center"/>
    </xf>
    <xf numFmtId="0" fontId="15" fillId="7" borderId="23" xfId="1" applyFont="1" applyFill="1" applyBorder="1" applyAlignment="1">
      <alignment horizontal="center" vertical="center"/>
    </xf>
    <xf numFmtId="0" fontId="15" fillId="7" borderId="36" xfId="1" applyFont="1" applyFill="1" applyBorder="1" applyAlignment="1">
      <alignment horizontal="center" vertical="center"/>
    </xf>
    <xf numFmtId="0" fontId="43" fillId="10" borderId="7" xfId="1" applyFont="1" applyFill="1" applyBorder="1" applyAlignment="1">
      <alignment horizontal="center" vertical="center" wrapText="1"/>
    </xf>
    <xf numFmtId="0" fontId="42" fillId="2" borderId="48" xfId="1" applyFont="1" applyFill="1" applyBorder="1" applyAlignment="1">
      <alignment horizontal="left" vertical="center" wrapText="1"/>
    </xf>
    <xf numFmtId="0" fontId="42" fillId="2" borderId="51" xfId="1" applyFont="1" applyFill="1" applyBorder="1" applyAlignment="1">
      <alignment horizontal="left" vertical="center" wrapText="1"/>
    </xf>
    <xf numFmtId="0" fontId="42" fillId="2" borderId="0" xfId="1" applyFont="1" applyFill="1" applyBorder="1" applyAlignment="1">
      <alignment horizontal="left" vertical="center" wrapText="1"/>
    </xf>
    <xf numFmtId="0" fontId="43" fillId="10" borderId="32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0" fillId="7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9" fillId="7" borderId="0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0" fontId="42" fillId="10" borderId="37" xfId="1" applyFont="1" applyFill="1" applyBorder="1" applyAlignment="1">
      <alignment horizontal="center" vertical="center" wrapText="1"/>
    </xf>
    <xf numFmtId="0" fontId="4" fillId="6" borderId="25" xfId="1" applyFont="1" applyFill="1" applyBorder="1" applyAlignment="1">
      <alignment horizontal="center" vertical="center" wrapText="1"/>
    </xf>
    <xf numFmtId="0" fontId="4" fillId="6" borderId="23" xfId="1" applyFont="1" applyFill="1" applyBorder="1" applyAlignment="1">
      <alignment horizontal="center" vertical="center" wrapText="1"/>
    </xf>
    <xf numFmtId="0" fontId="20" fillId="6" borderId="0" xfId="1" applyFont="1" applyFill="1" applyBorder="1" applyAlignment="1">
      <alignment horizontal="center" vertical="center"/>
    </xf>
    <xf numFmtId="0" fontId="18" fillId="0" borderId="32" xfId="1" applyFont="1" applyFill="1" applyBorder="1" applyAlignment="1">
      <alignment horizontal="center" vertical="center" wrapText="1"/>
    </xf>
    <xf numFmtId="49" fontId="57" fillId="16" borderId="78" xfId="11" applyNumberFormat="1" applyFont="1" applyFill="1" applyBorder="1" applyAlignment="1" applyProtection="1">
      <alignment horizontal="left" vertical="center" wrapText="1"/>
      <protection locked="0"/>
    </xf>
    <xf numFmtId="49" fontId="57" fillId="16" borderId="79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108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83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0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42" xfId="11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11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11" applyNumberFormat="1" applyFont="1" applyFill="1" applyBorder="1" applyAlignment="1" applyProtection="1">
      <alignment horizontal="center" vertical="center"/>
      <protection locked="0"/>
    </xf>
    <xf numFmtId="49" fontId="72" fillId="16" borderId="0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78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79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78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79" xfId="11" applyNumberFormat="1" applyFont="1" applyFill="1" applyBorder="1" applyAlignment="1" applyProtection="1">
      <alignment horizontal="center" vertical="center" wrapText="1"/>
      <protection locked="0"/>
    </xf>
    <xf numFmtId="49" fontId="58" fillId="18" borderId="78" xfId="11" applyNumberFormat="1" applyFont="1" applyFill="1" applyBorder="1" applyAlignment="1" applyProtection="1">
      <alignment horizontal="center" vertical="center" wrapText="1"/>
      <protection locked="0"/>
    </xf>
    <xf numFmtId="49" fontId="58" fillId="18" borderId="79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81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82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8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83" xfId="11" applyNumberFormat="1" applyFont="1" applyFill="1" applyBorder="1" applyAlignment="1" applyProtection="1">
      <alignment horizontal="center" vertical="center" wrapText="1"/>
      <protection locked="0"/>
    </xf>
    <xf numFmtId="49" fontId="56" fillId="0" borderId="78" xfId="11" applyNumberFormat="1" applyFont="1" applyFill="1" applyBorder="1" applyAlignment="1" applyProtection="1">
      <alignment horizontal="left" vertical="center" wrapText="1"/>
      <protection locked="0"/>
    </xf>
    <xf numFmtId="49" fontId="56" fillId="0" borderId="79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78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84" xfId="11" applyNumberFormat="1" applyFont="1" applyFill="1" applyBorder="1" applyAlignment="1" applyProtection="1">
      <alignment horizontal="left" vertical="center" wrapText="1"/>
      <protection locked="0"/>
    </xf>
    <xf numFmtId="0" fontId="57" fillId="0" borderId="78" xfId="11" applyNumberFormat="1" applyFont="1" applyFill="1" applyBorder="1" applyAlignment="1" applyProtection="1">
      <alignment horizontal="left" vertical="center"/>
      <protection locked="0"/>
    </xf>
    <xf numFmtId="0" fontId="57" fillId="0" borderId="85" xfId="11" applyNumberFormat="1" applyFont="1" applyFill="1" applyBorder="1" applyAlignment="1" applyProtection="1">
      <alignment horizontal="left" vertical="center"/>
      <protection locked="0"/>
    </xf>
    <xf numFmtId="49" fontId="56" fillId="16" borderId="78" xfId="11" applyNumberFormat="1" applyFont="1" applyFill="1" applyBorder="1" applyAlignment="1" applyProtection="1">
      <alignment horizontal="left" vertical="center" wrapText="1"/>
      <protection locked="0"/>
    </xf>
    <xf numFmtId="49" fontId="56" fillId="16" borderId="79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78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79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86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87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86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87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79" xfId="11" applyNumberFormat="1" applyFont="1" applyFill="1" applyBorder="1" applyAlignment="1" applyProtection="1">
      <alignment horizontal="left" vertical="center" wrapText="1"/>
      <protection locked="0"/>
    </xf>
    <xf numFmtId="0" fontId="57" fillId="0" borderId="79" xfId="11" applyNumberFormat="1" applyFont="1" applyFill="1" applyBorder="1" applyAlignment="1" applyProtection="1">
      <alignment horizontal="left" vertical="center"/>
      <protection locked="0"/>
    </xf>
    <xf numFmtId="49" fontId="58" fillId="16" borderId="81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82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91" xfId="11" applyNumberFormat="1" applyFont="1" applyFill="1" applyBorder="1" applyAlignment="1" applyProtection="1">
      <alignment horizontal="left" vertical="center" wrapText="1"/>
      <protection locked="0"/>
    </xf>
    <xf numFmtId="49" fontId="56" fillId="16" borderId="92" xfId="11" applyNumberFormat="1" applyFont="1" applyFill="1" applyBorder="1" applyAlignment="1" applyProtection="1">
      <alignment horizontal="left" vertical="center" wrapText="1"/>
      <protection locked="0"/>
    </xf>
    <xf numFmtId="49" fontId="57" fillId="16" borderId="86" xfId="11" applyNumberFormat="1" applyFont="1" applyFill="1" applyBorder="1" applyAlignment="1" applyProtection="1">
      <alignment horizontal="left" vertical="center" wrapText="1"/>
      <protection locked="0"/>
    </xf>
    <xf numFmtId="49" fontId="57" fillId="16" borderId="87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97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98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99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80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80" xfId="11" applyNumberFormat="1" applyFont="1" applyFill="1" applyBorder="1" applyAlignment="1" applyProtection="1">
      <alignment horizontal="left" vertical="center" wrapText="1"/>
      <protection locked="0"/>
    </xf>
    <xf numFmtId="0" fontId="58" fillId="0" borderId="78" xfId="11" applyNumberFormat="1" applyFont="1" applyFill="1" applyBorder="1" applyAlignment="1" applyProtection="1">
      <alignment horizontal="center" vertical="center"/>
      <protection locked="0"/>
    </xf>
    <xf numFmtId="0" fontId="58" fillId="0" borderId="85" xfId="11" applyNumberFormat="1" applyFont="1" applyFill="1" applyBorder="1" applyAlignment="1" applyProtection="1">
      <alignment horizontal="center" vertical="center"/>
      <protection locked="0"/>
    </xf>
    <xf numFmtId="0" fontId="58" fillId="0" borderId="79" xfId="11" applyNumberFormat="1" applyFont="1" applyFill="1" applyBorder="1" applyAlignment="1" applyProtection="1">
      <alignment horizontal="center" vertical="center"/>
      <protection locked="0"/>
    </xf>
    <xf numFmtId="49" fontId="58" fillId="18" borderId="85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0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1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2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3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42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5" xfId="11" applyNumberFormat="1" applyFont="1" applyFill="1" applyBorder="1" applyAlignment="1" applyProtection="1">
      <alignment horizontal="center" vertical="center" wrapText="1"/>
      <protection locked="0"/>
    </xf>
    <xf numFmtId="49" fontId="58" fillId="0" borderId="106" xfId="11" applyNumberFormat="1" applyFont="1" applyFill="1" applyBorder="1" applyAlignment="1" applyProtection="1">
      <alignment horizontal="center" vertical="center" wrapText="1"/>
      <protection locked="0"/>
    </xf>
    <xf numFmtId="49" fontId="56" fillId="0" borderId="104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104" xfId="11" applyNumberFormat="1" applyFont="1" applyFill="1" applyBorder="1" applyAlignment="1" applyProtection="1">
      <alignment horizontal="left" vertical="center" wrapText="1"/>
      <protection locked="0"/>
    </xf>
    <xf numFmtId="49" fontId="58" fillId="18" borderId="100" xfId="11" applyNumberFormat="1" applyFont="1" applyFill="1" applyBorder="1" applyAlignment="1" applyProtection="1">
      <alignment horizontal="center" vertical="center" wrapText="1"/>
      <protection locked="0"/>
    </xf>
    <xf numFmtId="49" fontId="58" fillId="18" borderId="82" xfId="11" applyNumberFormat="1" applyFont="1" applyFill="1" applyBorder="1" applyAlignment="1" applyProtection="1">
      <alignment horizontal="center" vertical="center" wrapText="1"/>
      <protection locked="0"/>
    </xf>
    <xf numFmtId="0" fontId="58" fillId="0" borderId="109" xfId="11" applyNumberFormat="1" applyFont="1" applyFill="1" applyBorder="1" applyAlignment="1" applyProtection="1">
      <alignment horizontal="center" vertical="center"/>
      <protection locked="0"/>
    </xf>
    <xf numFmtId="0" fontId="58" fillId="0" borderId="102" xfId="11" applyNumberFormat="1" applyFont="1" applyFill="1" applyBorder="1" applyAlignment="1" applyProtection="1">
      <alignment horizontal="center" vertical="center"/>
      <protection locked="0"/>
    </xf>
    <xf numFmtId="0" fontId="58" fillId="0" borderId="103" xfId="11" applyNumberFormat="1" applyFont="1" applyFill="1" applyBorder="1" applyAlignment="1" applyProtection="1">
      <alignment horizontal="center" vertical="center"/>
      <protection locked="0"/>
    </xf>
    <xf numFmtId="49" fontId="58" fillId="16" borderId="78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85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79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1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11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112" xfId="11" applyNumberFormat="1" applyFont="1" applyFill="1" applyBorder="1" applyAlignment="1" applyProtection="1">
      <alignment horizontal="left" vertical="center" wrapText="1"/>
      <protection locked="0"/>
    </xf>
    <xf numFmtId="49" fontId="58" fillId="20" borderId="108" xfId="11" applyNumberFormat="1" applyFont="1" applyFill="1" applyBorder="1" applyAlignment="1" applyProtection="1">
      <alignment horizontal="center" vertical="center" wrapText="1"/>
      <protection locked="0"/>
    </xf>
    <xf numFmtId="49" fontId="58" fillId="20" borderId="0" xfId="11" applyNumberFormat="1" applyFont="1" applyFill="1" applyBorder="1" applyAlignment="1" applyProtection="1">
      <alignment horizontal="center" vertical="center" wrapText="1"/>
      <protection locked="0"/>
    </xf>
    <xf numFmtId="49" fontId="58" fillId="20" borderId="42" xfId="11" applyNumberFormat="1" applyFont="1" applyFill="1" applyBorder="1" applyAlignment="1" applyProtection="1">
      <alignment horizontal="center" vertical="center" wrapText="1"/>
      <protection locked="0"/>
    </xf>
    <xf numFmtId="0" fontId="58" fillId="0" borderId="83" xfId="11" applyNumberFormat="1" applyFont="1" applyFill="1" applyBorder="1" applyAlignment="1" applyProtection="1">
      <alignment horizontal="left" vertical="center"/>
      <protection locked="0"/>
    </xf>
    <xf numFmtId="49" fontId="57" fillId="16" borderId="115" xfId="11" applyNumberFormat="1" applyFont="1" applyFill="1" applyBorder="1" applyAlignment="1" applyProtection="1">
      <alignment horizontal="left" vertical="center" wrapText="1"/>
      <protection locked="0"/>
    </xf>
    <xf numFmtId="0" fontId="58" fillId="0" borderId="116" xfId="11" applyNumberFormat="1" applyFont="1" applyFill="1" applyBorder="1" applyAlignment="1" applyProtection="1">
      <alignment horizontal="center" vertical="center"/>
      <protection locked="0"/>
    </xf>
    <xf numFmtId="0" fontId="58" fillId="0" borderId="0" xfId="11" applyNumberFormat="1" applyFont="1" applyFill="1" applyBorder="1" applyAlignment="1" applyProtection="1">
      <alignment horizontal="center" vertical="center"/>
      <protection locked="0"/>
    </xf>
    <xf numFmtId="0" fontId="58" fillId="0" borderId="42" xfId="11" applyNumberFormat="1" applyFont="1" applyFill="1" applyBorder="1" applyAlignment="1" applyProtection="1">
      <alignment horizontal="center" vertical="center"/>
      <protection locked="0"/>
    </xf>
    <xf numFmtId="49" fontId="58" fillId="16" borderId="117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92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117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92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111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112" xfId="11" applyNumberFormat="1" applyFont="1" applyFill="1" applyBorder="1" applyAlignment="1" applyProtection="1">
      <alignment horizontal="left" vertical="center" wrapText="1"/>
      <protection locked="0"/>
    </xf>
    <xf numFmtId="0" fontId="57" fillId="0" borderId="97" xfId="11" applyNumberFormat="1" applyFont="1" applyFill="1" applyBorder="1" applyAlignment="1" applyProtection="1">
      <alignment horizontal="left" vertical="center"/>
      <protection locked="0"/>
    </xf>
    <xf numFmtId="0" fontId="57" fillId="0" borderId="114" xfId="11" applyNumberFormat="1" applyFont="1" applyFill="1" applyBorder="1" applyAlignment="1" applyProtection="1">
      <alignment horizontal="left" vertical="center"/>
      <protection locked="0"/>
    </xf>
    <xf numFmtId="0" fontId="57" fillId="0" borderId="86" xfId="11" applyNumberFormat="1" applyFont="1" applyFill="1" applyBorder="1" applyAlignment="1" applyProtection="1">
      <alignment horizontal="left" vertical="center"/>
      <protection locked="0"/>
    </xf>
    <xf numFmtId="0" fontId="57" fillId="0" borderId="87" xfId="11" applyNumberFormat="1" applyFont="1" applyFill="1" applyBorder="1" applyAlignment="1" applyProtection="1">
      <alignment horizontal="left" vertical="center"/>
      <protection locked="0"/>
    </xf>
    <xf numFmtId="49" fontId="58" fillId="19" borderId="78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79" xfId="11" applyNumberFormat="1" applyFont="1" applyFill="1" applyBorder="1" applyAlignment="1" applyProtection="1">
      <alignment horizontal="center" vertical="center" wrapText="1"/>
      <protection locked="0"/>
    </xf>
    <xf numFmtId="49" fontId="57" fillId="0" borderId="78" xfId="11" applyNumberFormat="1" applyFont="1" applyFill="1" applyBorder="1" applyAlignment="1" applyProtection="1">
      <alignment horizontal="left" vertical="center" wrapText="1"/>
      <protection locked="0"/>
    </xf>
    <xf numFmtId="49" fontId="57" fillId="0" borderId="79" xfId="11" applyNumberFormat="1" applyFont="1" applyFill="1" applyBorder="1" applyAlignment="1" applyProtection="1">
      <alignment horizontal="left" vertical="center" wrapText="1"/>
      <protection locked="0"/>
    </xf>
    <xf numFmtId="49" fontId="58" fillId="20" borderId="83" xfId="11" applyNumberFormat="1" applyFont="1" applyFill="1" applyBorder="1" applyAlignment="1" applyProtection="1">
      <alignment horizontal="center" vertical="center" wrapText="1"/>
      <protection locked="0"/>
    </xf>
    <xf numFmtId="49" fontId="57" fillId="16" borderId="104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119" xfId="11" applyNumberFormat="1" applyFont="1" applyFill="1" applyBorder="1" applyAlignment="1" applyProtection="1">
      <alignment horizontal="left" vertical="center" wrapText="1"/>
      <protection locked="0"/>
    </xf>
    <xf numFmtId="49" fontId="58" fillId="16" borderId="119" xfId="11" applyNumberFormat="1" applyFont="1" applyFill="1" applyBorder="1" applyAlignment="1" applyProtection="1">
      <alignment horizontal="left" vertical="center" wrapText="1"/>
      <protection locked="0"/>
    </xf>
    <xf numFmtId="49" fontId="56" fillId="0" borderId="121" xfId="11" applyNumberFormat="1" applyFont="1" applyFill="1" applyBorder="1" applyAlignment="1" applyProtection="1">
      <alignment horizontal="left" vertical="center" wrapText="1"/>
      <protection locked="0"/>
    </xf>
    <xf numFmtId="49" fontId="56" fillId="0" borderId="122" xfId="11" applyNumberFormat="1" applyFont="1" applyFill="1" applyBorder="1" applyAlignment="1" applyProtection="1">
      <alignment horizontal="left" vertical="center" wrapText="1"/>
      <protection locked="0"/>
    </xf>
    <xf numFmtId="49" fontId="56" fillId="17" borderId="81" xfId="11" applyNumberFormat="1" applyFont="1" applyFill="1" applyBorder="1" applyAlignment="1" applyProtection="1">
      <alignment horizontal="center" vertical="center" wrapText="1"/>
      <protection locked="0"/>
    </xf>
    <xf numFmtId="49" fontId="56" fillId="17" borderId="82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96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13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93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98" xfId="11" applyNumberFormat="1" applyFont="1" applyFill="1" applyBorder="1" applyAlignment="1" applyProtection="1">
      <alignment horizontal="center" vertical="center" wrapText="1"/>
      <protection locked="0"/>
    </xf>
    <xf numFmtId="49" fontId="58" fillId="19" borderId="99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2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3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5" xfId="11" applyNumberFormat="1" applyFont="1" applyFill="1" applyBorder="1" applyAlignment="1" applyProtection="1">
      <alignment horizontal="center" vertical="center" wrapText="1"/>
      <protection locked="0"/>
    </xf>
    <xf numFmtId="49" fontId="58" fillId="16" borderId="106" xfId="11" applyNumberFormat="1" applyFont="1" applyFill="1" applyBorder="1" applyAlignment="1" applyProtection="1">
      <alignment horizontal="center" vertical="center" wrapText="1"/>
      <protection locked="0"/>
    </xf>
    <xf numFmtId="49" fontId="56" fillId="0" borderId="115" xfId="11" applyNumberFormat="1" applyFont="1" applyFill="1" applyBorder="1" applyAlignment="1" applyProtection="1">
      <alignment horizontal="left" vertical="center" wrapText="1"/>
      <protection locked="0"/>
    </xf>
    <xf numFmtId="49" fontId="56" fillId="0" borderId="87" xfId="11" applyNumberFormat="1" applyFont="1" applyFill="1" applyBorder="1" applyAlignment="1" applyProtection="1">
      <alignment horizontal="left" vertical="center" wrapText="1"/>
      <protection locked="0"/>
    </xf>
    <xf numFmtId="49" fontId="58" fillId="0" borderId="118" xfId="11" applyNumberFormat="1" applyFont="1" applyFill="1" applyBorder="1" applyAlignment="1" applyProtection="1">
      <alignment horizontal="left" vertical="center" wrapText="1"/>
      <protection locked="0"/>
    </xf>
    <xf numFmtId="0" fontId="57" fillId="0" borderId="115" xfId="11" applyNumberFormat="1" applyFont="1" applyFill="1" applyBorder="1" applyAlignment="1" applyProtection="1">
      <alignment horizontal="left" vertical="center"/>
      <protection locked="0"/>
    </xf>
    <xf numFmtId="49" fontId="58" fillId="16" borderId="116" xfId="11" applyNumberFormat="1" applyFont="1" applyFill="1" applyBorder="1" applyAlignment="1" applyProtection="1">
      <alignment horizontal="center" vertical="center" wrapText="1"/>
      <protection locked="0"/>
    </xf>
    <xf numFmtId="0" fontId="12" fillId="0" borderId="97" xfId="1" applyFont="1" applyFill="1" applyBorder="1" applyAlignment="1">
      <alignment horizontal="left" vertical="center"/>
    </xf>
    <xf numFmtId="0" fontId="58" fillId="0" borderId="98" xfId="11" applyNumberFormat="1" applyFont="1" applyFill="1" applyBorder="1" applyAlignment="1" applyProtection="1">
      <alignment horizontal="left" vertical="center"/>
      <protection locked="0"/>
    </xf>
    <xf numFmtId="0" fontId="58" fillId="0" borderId="99" xfId="11" applyNumberFormat="1" applyFont="1" applyFill="1" applyBorder="1" applyAlignment="1" applyProtection="1">
      <alignment horizontal="left" vertical="center"/>
      <protection locked="0"/>
    </xf>
    <xf numFmtId="0" fontId="18" fillId="0" borderId="97" xfId="1" applyFont="1" applyFill="1" applyBorder="1" applyAlignment="1">
      <alignment horizontal="left" vertical="center"/>
    </xf>
    <xf numFmtId="0" fontId="16" fillId="0" borderId="97" xfId="1" applyFont="1" applyFill="1" applyBorder="1" applyAlignment="1">
      <alignment horizontal="left" vertical="center" wrapText="1"/>
    </xf>
    <xf numFmtId="0" fontId="57" fillId="0" borderId="98" xfId="11" applyNumberFormat="1" applyFont="1" applyFill="1" applyBorder="1" applyAlignment="1" applyProtection="1">
      <alignment horizontal="left" vertical="center"/>
      <protection locked="0"/>
    </xf>
    <xf numFmtId="0" fontId="57" fillId="0" borderId="99" xfId="11" applyNumberFormat="1" applyFont="1" applyFill="1" applyBorder="1" applyAlignment="1" applyProtection="1">
      <alignment horizontal="left" vertical="center"/>
      <protection locked="0"/>
    </xf>
    <xf numFmtId="0" fontId="16" fillId="0" borderId="97" xfId="1" applyFont="1" applyFill="1" applyBorder="1" applyAlignment="1">
      <alignment horizontal="left" vertical="center"/>
    </xf>
    <xf numFmtId="0" fontId="12" fillId="0" borderId="97" xfId="1" applyFont="1" applyFill="1" applyBorder="1" applyAlignment="1">
      <alignment horizontal="left" vertical="center" wrapText="1"/>
    </xf>
    <xf numFmtId="49" fontId="12" fillId="0" borderId="97" xfId="11" applyNumberFormat="1" applyFont="1" applyFill="1" applyBorder="1" applyAlignment="1" applyProtection="1">
      <alignment horizontal="left" vertical="center" wrapText="1"/>
      <protection locked="0"/>
    </xf>
    <xf numFmtId="49" fontId="12" fillId="0" borderId="114" xfId="11" applyNumberFormat="1" applyFont="1" applyFill="1" applyBorder="1" applyAlignment="1" applyProtection="1">
      <alignment horizontal="left" vertical="center" wrapText="1"/>
      <protection locked="0"/>
    </xf>
    <xf numFmtId="49" fontId="56" fillId="21" borderId="86" xfId="11" applyNumberFormat="1" applyFont="1" applyFill="1" applyBorder="1" applyAlignment="1" applyProtection="1">
      <alignment horizontal="center" vertical="center" wrapText="1"/>
      <protection locked="0"/>
    </xf>
    <xf numFmtId="49" fontId="56" fillId="21" borderId="101" xfId="11" applyNumberFormat="1" applyFont="1" applyFill="1" applyBorder="1" applyAlignment="1" applyProtection="1">
      <alignment horizontal="center" vertical="center" wrapText="1"/>
      <protection locked="0"/>
    </xf>
    <xf numFmtId="49" fontId="56" fillId="21" borderId="87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0" xfId="11" applyNumberFormat="1" applyFont="1" applyFill="1" applyBorder="1" applyAlignment="1" applyProtection="1">
      <alignment horizontal="center" vertical="center" wrapText="1"/>
      <protection locked="0"/>
    </xf>
    <xf numFmtId="49" fontId="56" fillId="16" borderId="42" xfId="11" applyNumberFormat="1" applyFont="1" applyFill="1" applyBorder="1" applyAlignment="1" applyProtection="1">
      <alignment horizontal="center" vertical="center" wrapText="1"/>
      <protection locked="0"/>
    </xf>
    <xf numFmtId="49" fontId="56" fillId="21" borderId="123" xfId="11" applyNumberFormat="1" applyFont="1" applyFill="1" applyBorder="1" applyAlignment="1" applyProtection="1">
      <alignment horizontal="center" vertical="top" wrapText="1"/>
      <protection locked="0"/>
    </xf>
    <xf numFmtId="49" fontId="18" fillId="0" borderId="97" xfId="1" applyNumberFormat="1" applyFont="1" applyFill="1" applyBorder="1" applyAlignment="1">
      <alignment horizontal="left" vertical="center"/>
    </xf>
    <xf numFmtId="49" fontId="18" fillId="0" borderId="98" xfId="1" applyNumberFormat="1" applyFont="1" applyFill="1" applyBorder="1" applyAlignment="1">
      <alignment horizontal="left" vertical="center"/>
    </xf>
    <xf numFmtId="49" fontId="18" fillId="0" borderId="99" xfId="1" applyNumberFormat="1" applyFont="1" applyFill="1" applyBorder="1" applyAlignment="1">
      <alignment horizontal="left" vertical="center"/>
    </xf>
    <xf numFmtId="49" fontId="23" fillId="0" borderId="11" xfId="1" applyNumberFormat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left" vertical="center" wrapText="1"/>
    </xf>
    <xf numFmtId="0" fontId="23" fillId="0" borderId="1" xfId="1" applyFont="1" applyFill="1" applyBorder="1" applyAlignment="1">
      <alignment horizontal="center" vertical="center"/>
    </xf>
    <xf numFmtId="49" fontId="23" fillId="0" borderId="1" xfId="1" applyNumberFormat="1" applyFont="1" applyFill="1" applyBorder="1" applyAlignment="1">
      <alignment horizontal="center" vertical="center"/>
    </xf>
    <xf numFmtId="49" fontId="23" fillId="0" borderId="17" xfId="1" applyNumberFormat="1" applyFont="1" applyFill="1" applyBorder="1" applyAlignment="1">
      <alignment horizontal="center" vertical="center"/>
    </xf>
    <xf numFmtId="0" fontId="24" fillId="0" borderId="3" xfId="1" applyFont="1" applyFill="1" applyBorder="1" applyAlignment="1">
      <alignment horizontal="left" vertical="center" wrapText="1"/>
    </xf>
    <xf numFmtId="0" fontId="23" fillId="0" borderId="3" xfId="1" applyFont="1" applyFill="1" applyBorder="1" applyAlignment="1">
      <alignment horizontal="center" vertical="center"/>
    </xf>
    <xf numFmtId="49" fontId="23" fillId="0" borderId="3" xfId="1" applyNumberFormat="1" applyFont="1" applyFill="1" applyBorder="1" applyAlignment="1">
      <alignment horizontal="center" vertical="center"/>
    </xf>
    <xf numFmtId="49" fontId="34" fillId="4" borderId="9" xfId="1" applyNumberFormat="1" applyFont="1" applyFill="1" applyBorder="1" applyAlignment="1">
      <alignment horizontal="left" vertical="center"/>
    </xf>
    <xf numFmtId="49" fontId="18" fillId="0" borderId="11" xfId="1" applyNumberFormat="1" applyFont="1" applyFill="1" applyBorder="1" applyAlignment="1">
      <alignment horizontal="center" vertical="top"/>
    </xf>
    <xf numFmtId="49" fontId="18" fillId="0" borderId="1" xfId="1" applyNumberFormat="1" applyFont="1" applyFill="1" applyBorder="1" applyAlignment="1">
      <alignment horizontal="center" vertical="top"/>
    </xf>
    <xf numFmtId="49" fontId="18" fillId="0" borderId="12" xfId="1" applyNumberFormat="1" applyFont="1" applyFill="1" applyBorder="1" applyAlignment="1">
      <alignment horizontal="center" vertical="top"/>
    </xf>
    <xf numFmtId="49" fontId="23" fillId="0" borderId="13" xfId="1" applyNumberFormat="1" applyFont="1" applyFill="1" applyBorder="1" applyAlignment="1">
      <alignment horizontal="center" vertical="center"/>
    </xf>
    <xf numFmtId="0" fontId="24" fillId="0" borderId="14" xfId="1" applyFont="1" applyFill="1" applyBorder="1" applyAlignment="1">
      <alignment horizontal="left" vertical="center" wrapText="1"/>
    </xf>
    <xf numFmtId="0" fontId="23" fillId="0" borderId="14" xfId="1" applyFont="1" applyFill="1" applyBorder="1" applyAlignment="1">
      <alignment horizontal="center" vertical="center"/>
    </xf>
    <xf numFmtId="49" fontId="23" fillId="0" borderId="14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/>
    </xf>
    <xf numFmtId="0" fontId="8" fillId="7" borderId="9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8" fillId="7" borderId="9" xfId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center" vertical="center"/>
    </xf>
    <xf numFmtId="0" fontId="6" fillId="7" borderId="8" xfId="1" applyFont="1" applyFill="1" applyBorder="1" applyAlignment="1">
      <alignment horizontal="center" vertical="center"/>
    </xf>
    <xf numFmtId="0" fontId="6" fillId="7" borderId="11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/>
    </xf>
    <xf numFmtId="0" fontId="6" fillId="7" borderId="1" xfId="1" applyFont="1" applyFill="1" applyBorder="1" applyAlignment="1">
      <alignment horizontal="center" vertical="center"/>
    </xf>
    <xf numFmtId="0" fontId="7" fillId="7" borderId="9" xfId="1" applyFont="1" applyFill="1" applyBorder="1" applyAlignment="1">
      <alignment horizontal="center" vertical="center"/>
    </xf>
    <xf numFmtId="0" fontId="6" fillId="7" borderId="9" xfId="1" applyFont="1" applyFill="1" applyBorder="1" applyAlignment="1">
      <alignment horizontal="center" vertical="center" wrapText="1"/>
    </xf>
    <xf numFmtId="0" fontId="6" fillId="7" borderId="1" xfId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49" fontId="23" fillId="0" borderId="4" xfId="1" applyNumberFormat="1" applyFont="1" applyFill="1" applyBorder="1" applyAlignment="1">
      <alignment horizontal="center" vertical="center"/>
    </xf>
    <xf numFmtId="49" fontId="23" fillId="0" borderId="5" xfId="1" applyNumberFormat="1" applyFont="1" applyFill="1" applyBorder="1" applyAlignment="1">
      <alignment horizontal="center" vertical="center"/>
    </xf>
    <xf numFmtId="0" fontId="23" fillId="0" borderId="3" xfId="1" applyFont="1" applyFill="1" applyBorder="1" applyAlignment="1">
      <alignment horizontal="left" vertical="center" wrapText="1"/>
    </xf>
    <xf numFmtId="0" fontId="23" fillId="0" borderId="4" xfId="1" applyFont="1" applyFill="1" applyBorder="1" applyAlignment="1">
      <alignment horizontal="left" vertical="center" wrapText="1"/>
    </xf>
    <xf numFmtId="0" fontId="23" fillId="0" borderId="5" xfId="1" applyFont="1" applyFill="1" applyBorder="1" applyAlignment="1">
      <alignment horizontal="left" vertical="center" wrapText="1"/>
    </xf>
    <xf numFmtId="49" fontId="23" fillId="0" borderId="19" xfId="1" applyNumberFormat="1" applyFont="1" applyFill="1" applyBorder="1" applyAlignment="1">
      <alignment horizontal="center" vertical="center"/>
    </xf>
    <xf numFmtId="49" fontId="23" fillId="0" borderId="20" xfId="1" applyNumberFormat="1" applyFont="1" applyFill="1" applyBorder="1" applyAlignment="1">
      <alignment horizontal="center" vertical="center"/>
    </xf>
    <xf numFmtId="0" fontId="23" fillId="0" borderId="4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6" xfId="1" applyFont="1" applyFill="1" applyBorder="1" applyAlignment="1">
      <alignment horizontal="center" vertical="center"/>
    </xf>
    <xf numFmtId="0" fontId="23" fillId="0" borderId="7" xfId="1" applyFont="1" applyFill="1" applyBorder="1" applyAlignment="1">
      <alignment horizontal="center" vertical="center"/>
    </xf>
    <xf numFmtId="49" fontId="18" fillId="7" borderId="25" xfId="1" applyNumberFormat="1" applyFont="1" applyFill="1" applyBorder="1" applyAlignment="1">
      <alignment horizontal="center" vertical="center"/>
    </xf>
    <xf numFmtId="49" fontId="18" fillId="7" borderId="23" xfId="1" applyNumberFormat="1" applyFont="1" applyFill="1" applyBorder="1" applyAlignment="1">
      <alignment horizontal="center" vertical="center"/>
    </xf>
    <xf numFmtId="49" fontId="18" fillId="7" borderId="24" xfId="1" applyNumberFormat="1" applyFont="1" applyFill="1" applyBorder="1" applyAlignment="1">
      <alignment horizontal="center" vertical="center"/>
    </xf>
    <xf numFmtId="0" fontId="27" fillId="8" borderId="25" xfId="1" applyFont="1" applyFill="1" applyBorder="1" applyAlignment="1">
      <alignment horizontal="center" vertical="center"/>
    </xf>
    <xf numFmtId="0" fontId="27" fillId="8" borderId="23" xfId="1" applyFont="1" applyFill="1" applyBorder="1" applyAlignment="1">
      <alignment horizontal="center" vertical="center"/>
    </xf>
    <xf numFmtId="0" fontId="27" fillId="8" borderId="36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28" fillId="0" borderId="0" xfId="1" applyFont="1" applyBorder="1" applyAlignment="1">
      <alignment horizontal="left" vertical="center"/>
    </xf>
    <xf numFmtId="0" fontId="18" fillId="0" borderId="27" xfId="1" applyFont="1" applyBorder="1" applyAlignment="1">
      <alignment horizontal="center" vertical="center"/>
    </xf>
    <xf numFmtId="0" fontId="18" fillId="0" borderId="31" xfId="1" applyFont="1" applyBorder="1" applyAlignment="1">
      <alignment horizontal="center" vertical="center"/>
    </xf>
    <xf numFmtId="0" fontId="18" fillId="0" borderId="38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18" fillId="7" borderId="25" xfId="1" applyFont="1" applyFill="1" applyBorder="1" applyAlignment="1">
      <alignment horizontal="center" vertical="center" wrapText="1"/>
    </xf>
    <xf numFmtId="0" fontId="18" fillId="7" borderId="36" xfId="1" applyFont="1" applyFill="1" applyBorder="1" applyAlignment="1">
      <alignment horizontal="center" vertical="center" wrapText="1"/>
    </xf>
    <xf numFmtId="0" fontId="18" fillId="10" borderId="27" xfId="1" applyFont="1" applyFill="1" applyBorder="1" applyAlignment="1">
      <alignment horizontal="center" vertical="center"/>
    </xf>
    <xf numFmtId="0" fontId="18" fillId="10" borderId="31" xfId="1" applyFont="1" applyFill="1" applyBorder="1" applyAlignment="1">
      <alignment horizontal="center" vertical="center"/>
    </xf>
    <xf numFmtId="0" fontId="18" fillId="10" borderId="38" xfId="1" applyFont="1" applyFill="1" applyBorder="1" applyAlignment="1">
      <alignment horizontal="center" vertical="center"/>
    </xf>
    <xf numFmtId="0" fontId="12" fillId="10" borderId="29" xfId="1" applyFont="1" applyFill="1" applyBorder="1" applyAlignment="1">
      <alignment horizontal="center" vertical="center"/>
    </xf>
    <xf numFmtId="0" fontId="12" fillId="10" borderId="32" xfId="1" applyFont="1" applyFill="1" applyBorder="1" applyAlignment="1">
      <alignment horizontal="center" vertical="center"/>
    </xf>
    <xf numFmtId="0" fontId="12" fillId="10" borderId="39" xfId="1" applyFont="1" applyFill="1" applyBorder="1" applyAlignment="1">
      <alignment horizontal="center" vertical="center"/>
    </xf>
    <xf numFmtId="0" fontId="27" fillId="8" borderId="40" xfId="1" applyFont="1" applyFill="1" applyBorder="1" applyAlignment="1">
      <alignment horizontal="center" vertical="center"/>
    </xf>
    <xf numFmtId="0" fontId="27" fillId="8" borderId="41" xfId="1" applyFont="1" applyFill="1" applyBorder="1" applyAlignment="1">
      <alignment horizontal="center" vertical="center"/>
    </xf>
    <xf numFmtId="0" fontId="4" fillId="6" borderId="25" xfId="1" applyFont="1" applyFill="1" applyBorder="1" applyAlignment="1">
      <alignment horizontal="center" vertical="center"/>
    </xf>
    <xf numFmtId="0" fontId="4" fillId="6" borderId="23" xfId="1" applyFont="1" applyFill="1" applyBorder="1" applyAlignment="1">
      <alignment horizontal="center" vertical="center"/>
    </xf>
    <xf numFmtId="0" fontId="4" fillId="6" borderId="43" xfId="1" applyFont="1" applyFill="1" applyBorder="1" applyAlignment="1">
      <alignment horizontal="center" vertical="center"/>
    </xf>
    <xf numFmtId="0" fontId="4" fillId="6" borderId="44" xfId="1" applyFont="1" applyFill="1" applyBorder="1" applyAlignment="1">
      <alignment horizontal="center" vertical="center"/>
    </xf>
    <xf numFmtId="0" fontId="28" fillId="0" borderId="0" xfId="1" applyFont="1" applyBorder="1" applyAlignment="1">
      <alignment horizontal="left"/>
    </xf>
    <xf numFmtId="0" fontId="18" fillId="10" borderId="32" xfId="1" applyFont="1" applyFill="1" applyBorder="1" applyAlignment="1">
      <alignment horizontal="center" vertical="center"/>
    </xf>
    <xf numFmtId="0" fontId="18" fillId="10" borderId="39" xfId="1" applyFont="1" applyFill="1" applyBorder="1" applyAlignment="1">
      <alignment horizontal="center" vertical="center"/>
    </xf>
    <xf numFmtId="0" fontId="18" fillId="10" borderId="0" xfId="1" applyFont="1" applyFill="1" applyBorder="1" applyAlignment="1">
      <alignment horizontal="center" vertical="center"/>
    </xf>
    <xf numFmtId="0" fontId="27" fillId="7" borderId="26" xfId="1" applyFont="1" applyFill="1" applyBorder="1" applyAlignment="1">
      <alignment horizontal="center" vertical="center"/>
    </xf>
    <xf numFmtId="0" fontId="27" fillId="7" borderId="25" xfId="1" applyFont="1" applyFill="1" applyBorder="1" applyAlignment="1">
      <alignment horizontal="center" vertical="center"/>
    </xf>
    <xf numFmtId="0" fontId="18" fillId="0" borderId="29" xfId="1" applyFont="1" applyBorder="1" applyAlignment="1">
      <alignment horizontal="center" vertical="center"/>
    </xf>
    <xf numFmtId="0" fontId="18" fillId="0" borderId="32" xfId="1" applyFont="1" applyBorder="1" applyAlignment="1">
      <alignment horizontal="center" vertical="center"/>
    </xf>
    <xf numFmtId="0" fontId="18" fillId="0" borderId="39" xfId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27" fillId="8" borderId="26" xfId="1" applyFont="1" applyFill="1" applyBorder="1" applyAlignment="1">
      <alignment horizontal="center" vertical="center"/>
    </xf>
    <xf numFmtId="0" fontId="27" fillId="8" borderId="26" xfId="1" applyFont="1" applyFill="1" applyBorder="1" applyAlignment="1">
      <alignment horizontal="center" vertical="center" wrapText="1"/>
    </xf>
    <xf numFmtId="0" fontId="27" fillId="8" borderId="36" xfId="1" applyFont="1" applyFill="1" applyBorder="1" applyAlignment="1">
      <alignment horizontal="center" vertical="center" wrapText="1"/>
    </xf>
    <xf numFmtId="0" fontId="27" fillId="8" borderId="25" xfId="1" applyFont="1" applyFill="1" applyBorder="1" applyAlignment="1">
      <alignment horizontal="center" vertical="center" wrapText="1"/>
    </xf>
    <xf numFmtId="3" fontId="27" fillId="8" borderId="26" xfId="1" applyNumberFormat="1" applyFont="1" applyFill="1" applyBorder="1" applyAlignment="1">
      <alignment horizontal="center" vertical="center" wrapText="1"/>
    </xf>
    <xf numFmtId="0" fontId="18" fillId="10" borderId="37" xfId="1" applyFont="1" applyFill="1" applyBorder="1" applyAlignment="1">
      <alignment horizontal="center" vertical="center"/>
    </xf>
    <xf numFmtId="0" fontId="12" fillId="10" borderId="0" xfId="1" applyFont="1" applyFill="1" applyBorder="1" applyAlignment="1">
      <alignment horizontal="left" vertical="center" wrapText="1"/>
    </xf>
    <xf numFmtId="0" fontId="12" fillId="10" borderId="28" xfId="1" applyFont="1" applyFill="1" applyBorder="1" applyAlignment="1">
      <alignment horizontal="left" vertical="center" wrapText="1"/>
    </xf>
    <xf numFmtId="49" fontId="18" fillId="10" borderId="32" xfId="1" applyNumberFormat="1" applyFont="1" applyFill="1" applyBorder="1" applyAlignment="1">
      <alignment horizontal="center" vertical="center"/>
    </xf>
    <xf numFmtId="49" fontId="18" fillId="10" borderId="37" xfId="1" applyNumberFormat="1" applyFont="1" applyFill="1" applyBorder="1" applyAlignment="1">
      <alignment horizontal="center" vertical="center"/>
    </xf>
    <xf numFmtId="49" fontId="18" fillId="10" borderId="0" xfId="1" applyNumberFormat="1" applyFont="1" applyFill="1" applyBorder="1" applyAlignment="1">
      <alignment horizontal="center" vertical="center"/>
    </xf>
    <xf numFmtId="49" fontId="18" fillId="10" borderId="28" xfId="1" applyNumberFormat="1" applyFont="1" applyFill="1" applyBorder="1" applyAlignment="1">
      <alignment horizontal="center" vertical="center"/>
    </xf>
    <xf numFmtId="3" fontId="18" fillId="10" borderId="32" xfId="1" applyNumberFormat="1" applyFont="1" applyFill="1" applyBorder="1" applyAlignment="1">
      <alignment horizontal="right" vertical="center"/>
    </xf>
    <xf numFmtId="3" fontId="18" fillId="10" borderId="37" xfId="1" applyNumberFormat="1" applyFont="1" applyFill="1" applyBorder="1" applyAlignment="1">
      <alignment horizontal="right" vertical="center"/>
    </xf>
    <xf numFmtId="49" fontId="18" fillId="10" borderId="34" xfId="1" applyNumberFormat="1" applyFont="1" applyFill="1" applyBorder="1" applyAlignment="1">
      <alignment horizontal="center" vertical="center"/>
    </xf>
    <xf numFmtId="0" fontId="47" fillId="0" borderId="34" xfId="4" applyFont="1" applyBorder="1" applyAlignment="1">
      <alignment horizontal="center" vertical="center"/>
    </xf>
    <xf numFmtId="0" fontId="47" fillId="0" borderId="32" xfId="4" applyFont="1" applyBorder="1" applyAlignment="1">
      <alignment horizontal="center" vertical="center"/>
    </xf>
    <xf numFmtId="0" fontId="47" fillId="0" borderId="2" xfId="4" applyFont="1" applyBorder="1" applyAlignment="1">
      <alignment horizontal="center" vertical="center"/>
    </xf>
    <xf numFmtId="0" fontId="47" fillId="0" borderId="28" xfId="4" applyFont="1" applyBorder="1" applyAlignment="1">
      <alignment horizontal="center" vertical="center"/>
    </xf>
    <xf numFmtId="3" fontId="47" fillId="0" borderId="34" xfId="4" applyNumberFormat="1" applyFont="1" applyBorder="1" applyAlignment="1">
      <alignment horizontal="right" vertical="center"/>
    </xf>
    <xf numFmtId="3" fontId="47" fillId="0" borderId="37" xfId="4" applyNumberFormat="1" applyFont="1" applyBorder="1" applyAlignment="1">
      <alignment horizontal="right" vertical="center"/>
    </xf>
    <xf numFmtId="0" fontId="3" fillId="0" borderId="0" xfId="1" applyAlignment="1">
      <alignment horizontal="center" wrapText="1"/>
    </xf>
    <xf numFmtId="0" fontId="47" fillId="0" borderId="29" xfId="4" applyFont="1" applyBorder="1" applyAlignment="1">
      <alignment horizontal="center" vertical="center"/>
    </xf>
    <xf numFmtId="0" fontId="18" fillId="0" borderId="34" xfId="1" applyFont="1" applyFill="1" applyBorder="1" applyAlignment="1">
      <alignment horizontal="center" vertical="center"/>
    </xf>
    <xf numFmtId="0" fontId="18" fillId="0" borderId="37" xfId="1" applyFont="1" applyFill="1" applyBorder="1" applyAlignment="1">
      <alignment horizontal="center" vertical="center"/>
    </xf>
    <xf numFmtId="0" fontId="47" fillId="0" borderId="37" xfId="4" applyFont="1" applyBorder="1" applyAlignment="1">
      <alignment horizontal="center" vertical="center"/>
    </xf>
    <xf numFmtId="3" fontId="18" fillId="0" borderId="34" xfId="1" applyNumberFormat="1" applyFont="1" applyBorder="1" applyAlignment="1">
      <alignment horizontal="right" vertical="center"/>
    </xf>
    <xf numFmtId="3" fontId="18" fillId="0" borderId="37" xfId="1" applyNumberFormat="1" applyFont="1" applyBorder="1" applyAlignment="1">
      <alignment horizontal="right" vertical="center"/>
    </xf>
    <xf numFmtId="0" fontId="47" fillId="0" borderId="39" xfId="4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49" fontId="18" fillId="0" borderId="37" xfId="1" applyNumberFormat="1" applyFont="1" applyBorder="1" applyAlignment="1">
      <alignment horizontal="center" vertical="center"/>
    </xf>
    <xf numFmtId="49" fontId="18" fillId="0" borderId="34" xfId="1" applyNumberFormat="1" applyFont="1" applyBorder="1" applyAlignment="1">
      <alignment horizontal="center" vertical="center"/>
    </xf>
    <xf numFmtId="49" fontId="27" fillId="8" borderId="59" xfId="1" applyNumberFormat="1" applyFont="1" applyFill="1" applyBorder="1" applyAlignment="1">
      <alignment horizontal="center" vertical="center"/>
    </xf>
    <xf numFmtId="49" fontId="27" fillId="8" borderId="69" xfId="1" applyNumberFormat="1" applyFont="1" applyFill="1" applyBorder="1" applyAlignment="1">
      <alignment horizontal="center" vertical="center"/>
    </xf>
    <xf numFmtId="49" fontId="18" fillId="0" borderId="29" xfId="1" applyNumberFormat="1" applyFont="1" applyFill="1" applyBorder="1" applyAlignment="1">
      <alignment horizontal="center" vertical="center"/>
    </xf>
    <xf numFmtId="49" fontId="18" fillId="0" borderId="39" xfId="1" applyNumberFormat="1" applyFont="1" applyFill="1" applyBorder="1" applyAlignment="1">
      <alignment horizontal="center" vertical="center"/>
    </xf>
    <xf numFmtId="49" fontId="18" fillId="0" borderId="32" xfId="1" applyNumberFormat="1" applyFont="1" applyBorder="1" applyAlignment="1">
      <alignment horizontal="center" vertical="center"/>
    </xf>
    <xf numFmtId="49" fontId="18" fillId="0" borderId="39" xfId="1" applyNumberFormat="1" applyFont="1" applyBorder="1" applyAlignment="1">
      <alignment horizontal="center" vertical="center"/>
    </xf>
    <xf numFmtId="49" fontId="18" fillId="0" borderId="0" xfId="1" applyNumberFormat="1" applyFont="1" applyBorder="1" applyAlignment="1">
      <alignment horizontal="center" vertical="center"/>
    </xf>
    <xf numFmtId="49" fontId="18" fillId="0" borderId="44" xfId="1" applyNumberFormat="1" applyFont="1" applyBorder="1" applyAlignment="1">
      <alignment horizontal="center" vertical="center"/>
    </xf>
    <xf numFmtId="0" fontId="12" fillId="0" borderId="32" xfId="1" applyFont="1" applyBorder="1" applyAlignment="1">
      <alignment horizontal="left" vertical="center" wrapText="1"/>
    </xf>
    <xf numFmtId="0" fontId="12" fillId="0" borderId="39" xfId="1" applyFont="1" applyBorder="1" applyAlignment="1">
      <alignment horizontal="left" vertical="center" wrapText="1"/>
    </xf>
    <xf numFmtId="3" fontId="12" fillId="0" borderId="62" xfId="1" applyNumberFormat="1" applyFont="1" applyBorder="1" applyAlignment="1">
      <alignment horizontal="right" vertical="center"/>
    </xf>
    <xf numFmtId="3" fontId="12" fillId="0" borderId="63" xfId="1" applyNumberFormat="1" applyFont="1" applyBorder="1" applyAlignment="1">
      <alignment horizontal="right" vertical="center"/>
    </xf>
    <xf numFmtId="0" fontId="12" fillId="0" borderId="0" xfId="1" applyFont="1" applyAlignment="1">
      <alignment horizontal="center" vertical="top"/>
    </xf>
    <xf numFmtId="0" fontId="10" fillId="0" borderId="0" xfId="1" applyFont="1" applyAlignment="1">
      <alignment horizontal="center" vertical="top"/>
    </xf>
    <xf numFmtId="49" fontId="27" fillId="8" borderId="26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 wrapText="1"/>
    </xf>
    <xf numFmtId="0" fontId="27" fillId="6" borderId="26" xfId="1" applyFont="1" applyFill="1" applyBorder="1" applyAlignment="1">
      <alignment horizontal="center" vertical="center"/>
    </xf>
    <xf numFmtId="0" fontId="27" fillId="6" borderId="36" xfId="1" applyFont="1" applyFill="1" applyBorder="1" applyAlignment="1">
      <alignment horizontal="center" vertical="center"/>
    </xf>
    <xf numFmtId="0" fontId="27" fillId="6" borderId="25" xfId="1" applyFont="1" applyFill="1" applyBorder="1" applyAlignment="1">
      <alignment horizontal="center" vertical="center"/>
    </xf>
    <xf numFmtId="0" fontId="27" fillId="6" borderId="26" xfId="1" applyFont="1" applyFill="1" applyBorder="1" applyAlignment="1">
      <alignment horizontal="center" vertical="center" wrapText="1"/>
    </xf>
    <xf numFmtId="0" fontId="28" fillId="6" borderId="25" xfId="1" applyFont="1" applyFill="1" applyBorder="1" applyAlignment="1">
      <alignment horizontal="center" vertical="center" wrapText="1"/>
    </xf>
    <xf numFmtId="0" fontId="28" fillId="6" borderId="36" xfId="1" applyFont="1" applyFill="1" applyBorder="1" applyAlignment="1">
      <alignment horizontal="center" vertical="center" wrapText="1"/>
    </xf>
    <xf numFmtId="0" fontId="28" fillId="6" borderId="29" xfId="1" applyFont="1" applyFill="1" applyBorder="1" applyAlignment="1">
      <alignment horizontal="center" vertical="center" wrapText="1"/>
    </xf>
    <xf numFmtId="0" fontId="28" fillId="6" borderId="39" xfId="1" applyFont="1" applyFill="1" applyBorder="1" applyAlignment="1">
      <alignment horizontal="center" vertical="center" wrapText="1"/>
    </xf>
    <xf numFmtId="49" fontId="27" fillId="0" borderId="32" xfId="1" applyNumberFormat="1" applyFont="1" applyBorder="1" applyAlignment="1">
      <alignment horizontal="center" vertical="center"/>
    </xf>
    <xf numFmtId="0" fontId="27" fillId="11" borderId="59" xfId="1" applyFont="1" applyFill="1" applyBorder="1" applyAlignment="1">
      <alignment horizontal="center" vertical="center" wrapText="1"/>
    </xf>
    <xf numFmtId="0" fontId="27" fillId="11" borderId="69" xfId="1" applyFont="1" applyFill="1" applyBorder="1" applyAlignment="1">
      <alignment horizontal="center" vertical="center" wrapText="1"/>
    </xf>
    <xf numFmtId="49" fontId="27" fillId="0" borderId="29" xfId="1" applyNumberFormat="1" applyFont="1" applyBorder="1" applyAlignment="1">
      <alignment horizontal="center" vertical="center"/>
    </xf>
    <xf numFmtId="49" fontId="27" fillId="0" borderId="39" xfId="1" applyNumberFormat="1" applyFont="1" applyBorder="1" applyAlignment="1">
      <alignment horizontal="center" vertical="center"/>
    </xf>
    <xf numFmtId="49" fontId="4" fillId="6" borderId="26" xfId="1" applyNumberFormat="1" applyFont="1" applyFill="1" applyBorder="1" applyAlignment="1">
      <alignment horizontal="center" vertical="center"/>
    </xf>
    <xf numFmtId="49" fontId="4" fillId="6" borderId="25" xfId="1" applyNumberFormat="1" applyFont="1" applyFill="1" applyBorder="1" applyAlignment="1">
      <alignment horizontal="center" vertical="center"/>
    </xf>
    <xf numFmtId="0" fontId="27" fillId="7" borderId="25" xfId="1" applyFont="1" applyFill="1" applyBorder="1" applyAlignment="1">
      <alignment horizontal="center" vertical="center" wrapText="1"/>
    </xf>
    <xf numFmtId="0" fontId="27" fillId="7" borderId="23" xfId="1" applyFont="1" applyFill="1" applyBorder="1" applyAlignment="1">
      <alignment horizontal="center" vertical="center" wrapText="1"/>
    </xf>
    <xf numFmtId="0" fontId="27" fillId="7" borderId="36" xfId="1" applyFont="1" applyFill="1" applyBorder="1" applyAlignment="1">
      <alignment horizontal="center" vertical="center" wrapText="1"/>
    </xf>
    <xf numFmtId="49" fontId="27" fillId="6" borderId="26" xfId="1" applyNumberFormat="1" applyFont="1" applyFill="1" applyBorder="1" applyAlignment="1">
      <alignment horizontal="center" vertical="center"/>
    </xf>
    <xf numFmtId="49" fontId="27" fillId="6" borderId="25" xfId="1" applyNumberFormat="1" applyFont="1" applyFill="1" applyBorder="1" applyAlignment="1">
      <alignment horizontal="center" vertical="center"/>
    </xf>
    <xf numFmtId="0" fontId="27" fillId="6" borderId="36" xfId="1" applyFont="1" applyFill="1" applyBorder="1" applyAlignment="1">
      <alignment horizontal="center" vertical="center" wrapText="1"/>
    </xf>
    <xf numFmtId="0" fontId="27" fillId="6" borderId="29" xfId="1" applyFont="1" applyFill="1" applyBorder="1" applyAlignment="1">
      <alignment horizontal="center" vertical="center"/>
    </xf>
    <xf numFmtId="0" fontId="27" fillId="6" borderId="32" xfId="1" applyFont="1" applyFill="1" applyBorder="1" applyAlignment="1">
      <alignment horizontal="center" vertical="center"/>
    </xf>
    <xf numFmtId="0" fontId="27" fillId="6" borderId="39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27" fillId="8" borderId="24" xfId="1" applyFont="1" applyFill="1" applyBorder="1" applyAlignment="1">
      <alignment horizontal="center" vertical="center"/>
    </xf>
    <xf numFmtId="0" fontId="27" fillId="8" borderId="21" xfId="1" applyFont="1" applyFill="1" applyBorder="1" applyAlignment="1">
      <alignment horizontal="center" vertical="center"/>
    </xf>
    <xf numFmtId="0" fontId="27" fillId="8" borderId="69" xfId="1" applyFont="1" applyFill="1" applyBorder="1" applyAlignment="1">
      <alignment horizontal="center" vertical="center"/>
    </xf>
    <xf numFmtId="0" fontId="27" fillId="8" borderId="59" xfId="1" applyFont="1" applyFill="1" applyBorder="1" applyAlignment="1">
      <alignment horizontal="center" vertical="center"/>
    </xf>
    <xf numFmtId="0" fontId="27" fillId="8" borderId="22" xfId="1" applyFont="1" applyFill="1" applyBorder="1" applyAlignment="1">
      <alignment horizontal="center" vertical="center"/>
    </xf>
    <xf numFmtId="49" fontId="27" fillId="0" borderId="32" xfId="1" applyNumberFormat="1" applyFont="1" applyBorder="1" applyAlignment="1">
      <alignment horizontal="center" vertical="center" wrapText="1"/>
    </xf>
    <xf numFmtId="49" fontId="27" fillId="0" borderId="47" xfId="1" applyNumberFormat="1" applyFont="1" applyBorder="1" applyAlignment="1">
      <alignment horizontal="center" vertical="center" wrapText="1"/>
    </xf>
    <xf numFmtId="49" fontId="27" fillId="0" borderId="43" xfId="1" applyNumberFormat="1" applyFont="1" applyBorder="1" applyAlignment="1">
      <alignment horizontal="center" vertical="center" wrapText="1"/>
    </xf>
    <xf numFmtId="0" fontId="27" fillId="0" borderId="55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27" fillId="0" borderId="60" xfId="1" applyFont="1" applyBorder="1" applyAlignment="1">
      <alignment horizontal="center" vertical="center"/>
    </xf>
    <xf numFmtId="3" fontId="27" fillId="0" borderId="54" xfId="1" applyNumberFormat="1" applyFont="1" applyBorder="1" applyAlignment="1">
      <alignment horizontal="right" vertical="center"/>
    </xf>
    <xf numFmtId="0" fontId="27" fillId="0" borderId="30" xfId="1" applyFont="1" applyBorder="1" applyAlignment="1">
      <alignment horizontal="right" vertical="center"/>
    </xf>
    <xf numFmtId="49" fontId="30" fillId="0" borderId="34" xfId="1" applyNumberFormat="1" applyFont="1" applyBorder="1" applyAlignment="1">
      <alignment horizontal="center" vertical="center" wrapText="1"/>
    </xf>
    <xf numFmtId="49" fontId="30" fillId="0" borderId="32" xfId="1" applyNumberFormat="1" applyFont="1" applyBorder="1" applyAlignment="1">
      <alignment horizontal="center" vertical="center" wrapText="1"/>
    </xf>
    <xf numFmtId="49" fontId="30" fillId="0" borderId="39" xfId="1" applyNumberFormat="1" applyFont="1" applyBorder="1" applyAlignment="1">
      <alignment horizontal="center" vertical="center" wrapText="1"/>
    </xf>
    <xf numFmtId="2" fontId="30" fillId="0" borderId="7" xfId="1" applyNumberFormat="1" applyFont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 vertical="center"/>
    </xf>
    <xf numFmtId="2" fontId="30" fillId="0" borderId="6" xfId="1" applyNumberFormat="1" applyFont="1" applyBorder="1" applyAlignment="1">
      <alignment horizontal="center" vertical="center"/>
    </xf>
    <xf numFmtId="3" fontId="30" fillId="0" borderId="52" xfId="1" applyNumberFormat="1" applyFont="1" applyBorder="1" applyAlignment="1">
      <alignment horizontal="right" vertical="center"/>
    </xf>
    <xf numFmtId="0" fontId="30" fillId="0" borderId="33" xfId="1" applyFont="1" applyBorder="1" applyAlignment="1">
      <alignment horizontal="right" vertical="center"/>
    </xf>
    <xf numFmtId="0" fontId="50" fillId="7" borderId="7" xfId="1" applyFont="1" applyFill="1" applyBorder="1" applyAlignment="1">
      <alignment horizontal="center" vertical="center"/>
    </xf>
    <xf numFmtId="0" fontId="50" fillId="7" borderId="1" xfId="1" applyFont="1" applyFill="1" applyBorder="1" applyAlignment="1">
      <alignment horizontal="center" vertical="center"/>
    </xf>
    <xf numFmtId="0" fontId="50" fillId="7" borderId="6" xfId="1" applyFont="1" applyFill="1" applyBorder="1" applyAlignment="1">
      <alignment horizontal="center" vertical="center"/>
    </xf>
    <xf numFmtId="3" fontId="51" fillId="0" borderId="52" xfId="1" applyNumberFormat="1" applyFont="1" applyFill="1" applyBorder="1" applyAlignment="1">
      <alignment horizontal="right" vertical="center" wrapText="1"/>
    </xf>
    <xf numFmtId="3" fontId="51" fillId="0" borderId="33" xfId="1" applyNumberFormat="1" applyFont="1" applyFill="1" applyBorder="1" applyAlignment="1">
      <alignment horizontal="right" vertical="center" wrapText="1"/>
    </xf>
    <xf numFmtId="0" fontId="50" fillId="7" borderId="56" xfId="1" applyFont="1" applyFill="1" applyBorder="1" applyAlignment="1">
      <alignment horizontal="center" vertical="center"/>
    </xf>
    <xf numFmtId="0" fontId="50" fillId="7" borderId="3" xfId="1" applyFont="1" applyFill="1" applyBorder="1" applyAlignment="1">
      <alignment horizontal="center" vertical="center"/>
    </xf>
    <xf numFmtId="0" fontId="50" fillId="7" borderId="58" xfId="1" applyFont="1" applyFill="1" applyBorder="1" applyAlignment="1">
      <alignment horizontal="center" vertical="center"/>
    </xf>
    <xf numFmtId="3" fontId="30" fillId="0" borderId="17" xfId="1" applyNumberFormat="1" applyFont="1" applyBorder="1" applyAlignment="1">
      <alignment horizontal="right" vertical="center"/>
    </xf>
    <xf numFmtId="3" fontId="30" fillId="0" borderId="18" xfId="1" applyNumberFormat="1" applyFont="1" applyBorder="1" applyAlignment="1">
      <alignment horizontal="right" vertical="center"/>
    </xf>
    <xf numFmtId="3" fontId="4" fillId="8" borderId="59" xfId="1" applyNumberFormat="1" applyFont="1" applyFill="1" applyBorder="1" applyAlignment="1">
      <alignment horizontal="right" vertical="center"/>
    </xf>
    <xf numFmtId="3" fontId="4" fillId="8" borderId="22" xfId="1" applyNumberFormat="1" applyFont="1" applyFill="1" applyBorder="1" applyAlignment="1">
      <alignment horizontal="right" vertical="center"/>
    </xf>
    <xf numFmtId="0" fontId="4" fillId="0" borderId="3" xfId="1" applyFont="1" applyBorder="1" applyAlignment="1">
      <alignment horizontal="center" vertical="center" wrapText="1"/>
    </xf>
    <xf numFmtId="0" fontId="27" fillId="8" borderId="27" xfId="1" applyFont="1" applyFill="1" applyBorder="1" applyAlignment="1">
      <alignment horizontal="center" vertical="center"/>
    </xf>
    <xf numFmtId="0" fontId="27" fillId="8" borderId="31" xfId="1" applyFont="1" applyFill="1" applyBorder="1" applyAlignment="1">
      <alignment horizontal="center" vertical="center"/>
    </xf>
    <xf numFmtId="0" fontId="27" fillId="8" borderId="38" xfId="1" applyFont="1" applyFill="1" applyBorder="1" applyAlignment="1">
      <alignment horizontal="center" vertical="center"/>
    </xf>
    <xf numFmtId="0" fontId="27" fillId="8" borderId="29" xfId="1" applyFont="1" applyFill="1" applyBorder="1" applyAlignment="1">
      <alignment horizontal="center" vertical="center"/>
    </xf>
    <xf numFmtId="0" fontId="27" fillId="8" borderId="39" xfId="1" applyFont="1" applyFill="1" applyBorder="1" applyAlignment="1">
      <alignment horizontal="center" vertical="center"/>
    </xf>
    <xf numFmtId="0" fontId="27" fillId="8" borderId="27" xfId="1" applyFont="1" applyFill="1" applyBorder="1" applyAlignment="1">
      <alignment horizontal="center" vertical="center" wrapText="1"/>
    </xf>
    <xf numFmtId="0" fontId="27" fillId="8" borderId="65" xfId="1" applyFont="1" applyFill="1" applyBorder="1" applyAlignment="1">
      <alignment horizontal="center" vertical="center"/>
    </xf>
    <xf numFmtId="0" fontId="27" fillId="8" borderId="9" xfId="1" applyFont="1" applyFill="1" applyBorder="1" applyAlignment="1">
      <alignment horizontal="center" vertical="center"/>
    </xf>
    <xf numFmtId="0" fontId="27" fillId="8" borderId="66" xfId="1" applyFont="1" applyFill="1" applyBorder="1" applyAlignment="1">
      <alignment horizontal="center" vertical="center"/>
    </xf>
    <xf numFmtId="0" fontId="27" fillId="8" borderId="31" xfId="1" applyFont="1" applyFill="1" applyBorder="1" applyAlignment="1">
      <alignment horizontal="center" vertical="center" wrapText="1"/>
    </xf>
    <xf numFmtId="49" fontId="27" fillId="0" borderId="34" xfId="1" applyNumberFormat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 wrapText="1"/>
    </xf>
    <xf numFmtId="0" fontId="27" fillId="0" borderId="28" xfId="1" applyFont="1" applyBorder="1" applyAlignment="1">
      <alignment horizontal="center" vertical="center" wrapText="1"/>
    </xf>
    <xf numFmtId="0" fontId="27" fillId="0" borderId="3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49" fontId="27" fillId="8" borderId="25" xfId="1" applyNumberFormat="1" applyFont="1" applyFill="1" applyBorder="1" applyAlignment="1">
      <alignment horizontal="center" vertical="center"/>
    </xf>
    <xf numFmtId="49" fontId="27" fillId="8" borderId="23" xfId="1" applyNumberFormat="1" applyFont="1" applyFill="1" applyBorder="1" applyAlignment="1">
      <alignment horizontal="center" vertical="center"/>
    </xf>
    <xf numFmtId="49" fontId="4" fillId="8" borderId="59" xfId="1" applyNumberFormat="1" applyFont="1" applyFill="1" applyBorder="1" applyAlignment="1">
      <alignment horizontal="center" vertical="center"/>
    </xf>
    <xf numFmtId="49" fontId="4" fillId="8" borderId="21" xfId="1" applyNumberFormat="1" applyFont="1" applyFill="1" applyBorder="1" applyAlignment="1">
      <alignment horizontal="center" vertical="center"/>
    </xf>
    <xf numFmtId="49" fontId="4" fillId="8" borderId="69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7" fillId="0" borderId="0" xfId="1" applyFont="1" applyBorder="1" applyAlignment="1">
      <alignment horizontal="left" vertical="center" wrapText="1"/>
    </xf>
    <xf numFmtId="0" fontId="18" fillId="7" borderId="8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9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/>
    </xf>
    <xf numFmtId="0" fontId="18" fillId="7" borderId="9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 wrapText="1"/>
    </xf>
    <xf numFmtId="0" fontId="18" fillId="7" borderId="10" xfId="1" applyFont="1" applyFill="1" applyBorder="1" applyAlignment="1">
      <alignment horizontal="center" vertical="center" wrapText="1"/>
    </xf>
    <xf numFmtId="0" fontId="18" fillId="7" borderId="12" xfId="1" applyFont="1" applyFill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3" fontId="12" fillId="0" borderId="12" xfId="1" applyNumberFormat="1" applyFont="1" applyBorder="1" applyAlignment="1">
      <alignment horizontal="left" vertical="center" wrapText="1"/>
    </xf>
    <xf numFmtId="49" fontId="18" fillId="7" borderId="13" xfId="1" applyNumberFormat="1" applyFont="1" applyFill="1" applyBorder="1" applyAlignment="1">
      <alignment horizontal="center" vertical="center"/>
    </xf>
    <xf numFmtId="49" fontId="18" fillId="7" borderId="14" xfId="1" applyNumberFormat="1" applyFont="1" applyFill="1" applyBorder="1" applyAlignment="1">
      <alignment horizontal="center" vertical="center"/>
    </xf>
    <xf numFmtId="0" fontId="18" fillId="7" borderId="6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horizontal="center" vertical="center"/>
    </xf>
    <xf numFmtId="0" fontId="18" fillId="7" borderId="71" xfId="1" applyFont="1" applyFill="1" applyBorder="1" applyAlignment="1">
      <alignment horizontal="center" vertical="center"/>
    </xf>
    <xf numFmtId="0" fontId="18" fillId="7" borderId="5" xfId="1" applyFont="1" applyFill="1" applyBorder="1" applyAlignment="1">
      <alignment horizontal="center" vertical="center"/>
    </xf>
    <xf numFmtId="0" fontId="18" fillId="7" borderId="75" xfId="1" applyFont="1" applyFill="1" applyBorder="1" applyAlignment="1">
      <alignment horizontal="center" vertical="center" wrapText="1"/>
    </xf>
    <xf numFmtId="0" fontId="18" fillId="7" borderId="70" xfId="1" applyFont="1" applyFill="1" applyBorder="1" applyAlignment="1">
      <alignment horizontal="center" vertical="center" wrapText="1"/>
    </xf>
    <xf numFmtId="3" fontId="12" fillId="0" borderId="18" xfId="1" applyNumberFormat="1" applyFont="1" applyBorder="1" applyAlignment="1">
      <alignment horizontal="left" vertical="center" wrapText="1"/>
    </xf>
    <xf numFmtId="3" fontId="12" fillId="0" borderId="76" xfId="1" applyNumberFormat="1" applyFont="1" applyBorder="1" applyAlignment="1">
      <alignment horizontal="left" vertical="center" wrapText="1"/>
    </xf>
    <xf numFmtId="3" fontId="12" fillId="0" borderId="70" xfId="1" applyNumberFormat="1" applyFont="1" applyBorder="1" applyAlignment="1">
      <alignment horizontal="left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49" fontId="18" fillId="7" borderId="49" xfId="1" applyNumberFormat="1" applyFont="1" applyFill="1" applyBorder="1" applyAlignment="1">
      <alignment horizontal="center" vertical="center"/>
    </xf>
    <xf numFmtId="49" fontId="18" fillId="7" borderId="50" xfId="1" applyNumberFormat="1" applyFont="1" applyFill="1" applyBorder="1" applyAlignment="1">
      <alignment horizontal="center" vertical="center"/>
    </xf>
    <xf numFmtId="49" fontId="18" fillId="7" borderId="67" xfId="1" applyNumberFormat="1" applyFont="1" applyFill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4" fillId="0" borderId="0" xfId="1" applyFont="1" applyAlignment="1">
      <alignment horizontal="right" vertical="center" wrapText="1"/>
    </xf>
    <xf numFmtId="0" fontId="1" fillId="0" borderId="0" xfId="9" applyAlignment="1">
      <alignment horizontal="right"/>
    </xf>
    <xf numFmtId="0" fontId="18" fillId="0" borderId="3" xfId="1" applyFont="1" applyBorder="1" applyAlignment="1">
      <alignment horizontal="center" vertical="center" wrapText="1"/>
    </xf>
    <xf numFmtId="49" fontId="34" fillId="0" borderId="20" xfId="1" applyNumberFormat="1" applyFont="1" applyBorder="1" applyAlignment="1">
      <alignment horizontal="center" vertical="top"/>
    </xf>
    <xf numFmtId="49" fontId="34" fillId="0" borderId="11" xfId="1" applyNumberFormat="1" applyFont="1" applyBorder="1" applyAlignment="1">
      <alignment horizontal="center" vertical="top"/>
    </xf>
    <xf numFmtId="49" fontId="34" fillId="0" borderId="5" xfId="1" applyNumberFormat="1" applyFont="1" applyBorder="1" applyAlignment="1">
      <alignment horizontal="center" vertical="top"/>
    </xf>
    <xf numFmtId="49" fontId="16" fillId="0" borderId="1" xfId="1" applyNumberFormat="1" applyFont="1" applyBorder="1" applyAlignment="1">
      <alignment horizontal="center" vertical="top"/>
    </xf>
    <xf numFmtId="49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49" fontId="16" fillId="0" borderId="3" xfId="1" applyNumberFormat="1" applyFont="1" applyBorder="1" applyAlignment="1">
      <alignment horizontal="center" vertical="top"/>
    </xf>
    <xf numFmtId="49" fontId="16" fillId="0" borderId="4" xfId="1" applyNumberFormat="1" applyFont="1" applyBorder="1" applyAlignment="1">
      <alignment horizontal="center" vertical="top"/>
    </xf>
    <xf numFmtId="49" fontId="16" fillId="0" borderId="5" xfId="1" applyNumberFormat="1" applyFont="1" applyBorder="1" applyAlignment="1">
      <alignment horizontal="center" vertical="top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49" fontId="34" fillId="0" borderId="17" xfId="1" applyNumberFormat="1" applyFont="1" applyBorder="1" applyAlignment="1">
      <alignment horizontal="center" vertical="top"/>
    </xf>
    <xf numFmtId="49" fontId="34" fillId="0" borderId="19" xfId="1" applyNumberFormat="1" applyFont="1" applyBorder="1" applyAlignment="1">
      <alignment horizontal="center" vertical="top"/>
    </xf>
    <xf numFmtId="49" fontId="34" fillId="0" borderId="1" xfId="1" applyNumberFormat="1" applyFont="1" applyBorder="1" applyAlignment="1">
      <alignment horizontal="center" vertical="top"/>
    </xf>
    <xf numFmtId="0" fontId="16" fillId="0" borderId="1" xfId="1" applyFont="1" applyBorder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top"/>
    </xf>
    <xf numFmtId="49" fontId="16" fillId="0" borderId="7" xfId="1" applyNumberFormat="1" applyFont="1" applyBorder="1" applyAlignment="1">
      <alignment horizontal="center" vertical="top"/>
    </xf>
    <xf numFmtId="0" fontId="16" fillId="0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/>
    </xf>
    <xf numFmtId="49" fontId="18" fillId="7" borderId="59" xfId="1" applyNumberFormat="1" applyFont="1" applyFill="1" applyBorder="1" applyAlignment="1">
      <alignment horizontal="center" vertical="center"/>
    </xf>
    <xf numFmtId="49" fontId="18" fillId="7" borderId="21" xfId="1" applyNumberFormat="1" applyFont="1" applyFill="1" applyBorder="1" applyAlignment="1">
      <alignment horizontal="center" vertical="center"/>
    </xf>
    <xf numFmtId="0" fontId="18" fillId="0" borderId="58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56" xfId="1" applyFont="1" applyBorder="1" applyAlignment="1">
      <alignment horizontal="center" vertical="center" wrapText="1"/>
    </xf>
    <xf numFmtId="0" fontId="18" fillId="7" borderId="13" xfId="1" applyFont="1" applyFill="1" applyBorder="1" applyAlignment="1">
      <alignment horizontal="center" vertical="center"/>
    </xf>
    <xf numFmtId="0" fontId="18" fillId="7" borderId="14" xfId="1" applyFont="1" applyFill="1" applyBorder="1" applyAlignment="1">
      <alignment horizontal="center" vertical="center"/>
    </xf>
    <xf numFmtId="0" fontId="18" fillId="7" borderId="4" xfId="1" applyFont="1" applyFill="1" applyBorder="1" applyAlignment="1">
      <alignment horizontal="center" vertical="center"/>
    </xf>
    <xf numFmtId="0" fontId="18" fillId="7" borderId="72" xfId="1" applyFont="1" applyFill="1" applyBorder="1" applyAlignment="1">
      <alignment horizontal="center" vertical="center"/>
    </xf>
    <xf numFmtId="0" fontId="18" fillId="7" borderId="14" xfId="1" applyFont="1" applyFill="1" applyBorder="1" applyAlignment="1">
      <alignment horizontal="center" vertical="center" wrapText="1"/>
    </xf>
    <xf numFmtId="0" fontId="18" fillId="7" borderId="66" xfId="1" applyFont="1" applyFill="1" applyBorder="1" applyAlignment="1">
      <alignment horizontal="center" vertical="center" wrapText="1"/>
    </xf>
    <xf numFmtId="0" fontId="18" fillId="7" borderId="46" xfId="1" applyFont="1" applyFill="1" applyBorder="1" applyAlignment="1">
      <alignment horizontal="center" vertical="center" wrapText="1"/>
    </xf>
    <xf numFmtId="0" fontId="18" fillId="7" borderId="65" xfId="1" applyFont="1" applyFill="1" applyBorder="1" applyAlignment="1">
      <alignment horizontal="center" vertical="center" wrapText="1"/>
    </xf>
    <xf numFmtId="0" fontId="18" fillId="7" borderId="15" xfId="1" applyFont="1" applyFill="1" applyBorder="1" applyAlignment="1">
      <alignment horizontal="center" vertical="center" wrapText="1"/>
    </xf>
    <xf numFmtId="0" fontId="18" fillId="7" borderId="3" xfId="1" applyFont="1" applyFill="1" applyBorder="1" applyAlignment="1">
      <alignment horizontal="center" vertical="center" wrapText="1"/>
    </xf>
    <xf numFmtId="0" fontId="18" fillId="7" borderId="72" xfId="1" applyFont="1" applyFill="1" applyBorder="1" applyAlignment="1">
      <alignment horizontal="center" vertical="center" wrapText="1"/>
    </xf>
    <xf numFmtId="49" fontId="18" fillId="0" borderId="19" xfId="1" applyNumberFormat="1" applyFont="1" applyBorder="1" applyAlignment="1">
      <alignment horizontal="center" vertical="top"/>
    </xf>
    <xf numFmtId="49" fontId="18" fillId="0" borderId="20" xfId="1" applyNumberFormat="1" applyFont="1" applyBorder="1" applyAlignment="1">
      <alignment horizontal="center" vertical="top"/>
    </xf>
    <xf numFmtId="0" fontId="18" fillId="15" borderId="5" xfId="1" applyFont="1" applyFill="1" applyBorder="1" applyAlignment="1">
      <alignment horizontal="center" vertical="center"/>
    </xf>
    <xf numFmtId="49" fontId="18" fillId="0" borderId="3" xfId="1" applyNumberFormat="1" applyFont="1" applyFill="1" applyBorder="1" applyAlignment="1">
      <alignment horizontal="center" vertical="center"/>
    </xf>
    <xf numFmtId="49" fontId="18" fillId="0" borderId="4" xfId="1" applyNumberFormat="1" applyFont="1" applyFill="1" applyBorder="1" applyAlignment="1">
      <alignment horizontal="center" vertical="center"/>
    </xf>
    <xf numFmtId="49" fontId="18" fillId="0" borderId="5" xfId="1" applyNumberFormat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 wrapText="1"/>
    </xf>
    <xf numFmtId="0" fontId="18" fillId="0" borderId="4" xfId="1" applyFont="1" applyFill="1" applyBorder="1" applyAlignment="1">
      <alignment horizontal="center" vertical="center" wrapText="1"/>
    </xf>
    <xf numFmtId="0" fontId="18" fillId="0" borderId="5" xfId="1" applyFont="1" applyFill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top"/>
    </xf>
    <xf numFmtId="49" fontId="18" fillId="15" borderId="1" xfId="1" applyNumberFormat="1" applyFont="1" applyFill="1" applyBorder="1" applyAlignment="1">
      <alignment horizontal="center" vertical="center"/>
    </xf>
    <xf numFmtId="49" fontId="18" fillId="0" borderId="17" xfId="1" applyNumberFormat="1" applyFont="1" applyBorder="1" applyAlignment="1">
      <alignment horizontal="center" vertical="top"/>
    </xf>
    <xf numFmtId="0" fontId="18" fillId="15" borderId="1" xfId="1" applyFont="1" applyFill="1" applyBorder="1" applyAlignment="1">
      <alignment horizontal="center" vertical="center"/>
    </xf>
    <xf numFmtId="3" fontId="55" fillId="0" borderId="0" xfId="1" applyNumberFormat="1" applyFont="1" applyAlignment="1">
      <alignment horizontal="center" vertical="center" wrapText="1"/>
    </xf>
    <xf numFmtId="0" fontId="55" fillId="0" borderId="0" xfId="1" applyFont="1" applyAlignment="1">
      <alignment horizontal="center" vertical="center" wrapText="1"/>
    </xf>
    <xf numFmtId="0" fontId="18" fillId="15" borderId="1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67" fillId="6" borderId="25" xfId="0" applyFont="1" applyFill="1" applyBorder="1" applyAlignment="1">
      <alignment horizontal="center" vertical="center"/>
    </xf>
    <xf numFmtId="0" fontId="67" fillId="6" borderId="23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5" fillId="6" borderId="27" xfId="0" applyFont="1" applyFill="1" applyBorder="1" applyAlignment="1">
      <alignment horizontal="center" vertical="center"/>
    </xf>
    <xf numFmtId="0" fontId="65" fillId="6" borderId="38" xfId="0" applyFont="1" applyFill="1" applyBorder="1" applyAlignment="1">
      <alignment horizontal="center" vertical="center"/>
    </xf>
    <xf numFmtId="0" fontId="65" fillId="6" borderId="41" xfId="0" applyFont="1" applyFill="1" applyBorder="1" applyAlignment="1">
      <alignment horizontal="center" vertical="center"/>
    </xf>
    <xf numFmtId="0" fontId="65" fillId="6" borderId="44" xfId="0" applyFont="1" applyFill="1" applyBorder="1" applyAlignment="1">
      <alignment horizontal="center" vertical="center"/>
    </xf>
    <xf numFmtId="0" fontId="65" fillId="6" borderId="27" xfId="0" applyFont="1" applyFill="1" applyBorder="1" applyAlignment="1">
      <alignment horizontal="center" vertical="center" wrapText="1"/>
    </xf>
    <xf numFmtId="0" fontId="65" fillId="6" borderId="38" xfId="0" applyFont="1" applyFill="1" applyBorder="1" applyAlignment="1">
      <alignment horizontal="center" vertical="center" wrapText="1"/>
    </xf>
    <xf numFmtId="0" fontId="65" fillId="6" borderId="29" xfId="0" applyFont="1" applyFill="1" applyBorder="1" applyAlignment="1">
      <alignment horizontal="center" vertical="center"/>
    </xf>
    <xf numFmtId="0" fontId="65" fillId="6" borderId="39" xfId="0" applyFont="1" applyFill="1" applyBorder="1" applyAlignment="1">
      <alignment horizontal="center"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37" xfId="0" applyNumberFormat="1" applyFont="1" applyBorder="1" applyAlignment="1">
      <alignment horizontal="center" vertical="center"/>
    </xf>
    <xf numFmtId="0" fontId="16" fillId="10" borderId="55" xfId="1" applyFont="1" applyFill="1" applyBorder="1" applyAlignment="1">
      <alignment horizontal="center" vertical="center"/>
    </xf>
    <xf numFmtId="0" fontId="16" fillId="10" borderId="60" xfId="1" applyFont="1" applyFill="1" applyBorder="1" applyAlignment="1">
      <alignment horizontal="center" vertical="center"/>
    </xf>
    <xf numFmtId="49" fontId="16" fillId="0" borderId="29" xfId="1" applyNumberFormat="1" applyFont="1" applyBorder="1" applyAlignment="1">
      <alignment horizontal="center" vertical="center" wrapText="1"/>
    </xf>
    <xf numFmtId="49" fontId="16" fillId="0" borderId="32" xfId="1" applyNumberFormat="1" applyFont="1" applyBorder="1" applyAlignment="1">
      <alignment horizontal="center" vertical="center" wrapText="1"/>
    </xf>
    <xf numFmtId="49" fontId="16" fillId="0" borderId="39" xfId="1" applyNumberFormat="1" applyFont="1" applyBorder="1" applyAlignment="1">
      <alignment horizontal="center" vertical="center" wrapText="1"/>
    </xf>
    <xf numFmtId="0" fontId="24" fillId="0" borderId="0" xfId="1" applyFont="1" applyBorder="1" applyAlignment="1">
      <alignment horizontal="center" vertical="center" wrapText="1"/>
    </xf>
    <xf numFmtId="0" fontId="18" fillId="8" borderId="48" xfId="1" applyFont="1" applyFill="1" applyBorder="1" applyAlignment="1">
      <alignment horizontal="center" vertical="center"/>
    </xf>
    <xf numFmtId="0" fontId="18" fillId="8" borderId="49" xfId="1" applyFont="1" applyFill="1" applyBorder="1" applyAlignment="1">
      <alignment horizontal="center" vertical="center"/>
    </xf>
    <xf numFmtId="0" fontId="18" fillId="8" borderId="27" xfId="1" applyFont="1" applyFill="1" applyBorder="1" applyAlignment="1">
      <alignment horizontal="center" vertical="center"/>
    </xf>
    <xf numFmtId="0" fontId="18" fillId="8" borderId="34" xfId="1" applyFont="1" applyFill="1" applyBorder="1" applyAlignment="1">
      <alignment horizontal="center" vertical="center"/>
    </xf>
    <xf numFmtId="0" fontId="18" fillId="8" borderId="46" xfId="1" applyFont="1" applyFill="1" applyBorder="1" applyAlignment="1">
      <alignment horizontal="center" vertical="center"/>
    </xf>
    <xf numFmtId="0" fontId="18" fillId="8" borderId="2" xfId="1" applyFont="1" applyFill="1" applyBorder="1" applyAlignment="1">
      <alignment horizontal="center" vertical="center"/>
    </xf>
    <xf numFmtId="0" fontId="18" fillId="8" borderId="27" xfId="1" applyFont="1" applyFill="1" applyBorder="1" applyAlignment="1">
      <alignment horizontal="center" vertical="center" wrapText="1"/>
    </xf>
    <xf numFmtId="0" fontId="34" fillId="8" borderId="65" xfId="1" applyFont="1" applyFill="1" applyBorder="1" applyAlignment="1">
      <alignment horizontal="center" vertical="center" wrapText="1"/>
    </xf>
    <xf numFmtId="0" fontId="34" fillId="8" borderId="10" xfId="1" applyFont="1" applyFill="1" applyBorder="1" applyAlignment="1">
      <alignment horizontal="center" vertical="center" wrapText="1"/>
    </xf>
    <xf numFmtId="49" fontId="18" fillId="0" borderId="29" xfId="1" applyNumberFormat="1" applyFont="1" applyBorder="1" applyAlignment="1">
      <alignment horizontal="center" vertical="center" wrapText="1"/>
    </xf>
    <xf numFmtId="49" fontId="18" fillId="0" borderId="32" xfId="1" applyNumberFormat="1" applyFont="1" applyBorder="1" applyAlignment="1">
      <alignment horizontal="center" vertical="center" wrapText="1"/>
    </xf>
    <xf numFmtId="49" fontId="18" fillId="0" borderId="39" xfId="1" applyNumberFormat="1" applyFont="1" applyBorder="1" applyAlignment="1">
      <alignment horizontal="center" vertical="center" wrapText="1"/>
    </xf>
    <xf numFmtId="0" fontId="34" fillId="7" borderId="59" xfId="1" applyFont="1" applyFill="1" applyBorder="1" applyAlignment="1">
      <alignment horizontal="center" vertical="center"/>
    </xf>
    <xf numFmtId="0" fontId="34" fillId="7" borderId="21" xfId="1" applyFont="1" applyFill="1" applyBorder="1" applyAlignment="1">
      <alignment horizontal="center" vertical="center"/>
    </xf>
    <xf numFmtId="0" fontId="34" fillId="7" borderId="22" xfId="1" applyFont="1" applyFill="1" applyBorder="1" applyAlignment="1">
      <alignment horizontal="center" vertical="center"/>
    </xf>
    <xf numFmtId="49" fontId="18" fillId="8" borderId="59" xfId="1" applyNumberFormat="1" applyFont="1" applyFill="1" applyBorder="1" applyAlignment="1">
      <alignment horizontal="center" vertical="center"/>
    </xf>
    <xf numFmtId="49" fontId="18" fillId="8" borderId="72" xfId="1" applyNumberFormat="1" applyFont="1" applyFill="1" applyBorder="1" applyAlignment="1">
      <alignment horizontal="center" vertical="center"/>
    </xf>
    <xf numFmtId="49" fontId="18" fillId="8" borderId="21" xfId="1" applyNumberFormat="1" applyFont="1" applyFill="1" applyBorder="1" applyAlignment="1">
      <alignment horizontal="center" vertical="center"/>
    </xf>
    <xf numFmtId="49" fontId="18" fillId="8" borderId="69" xfId="1" applyNumberFormat="1" applyFont="1" applyFill="1" applyBorder="1" applyAlignment="1">
      <alignment horizontal="center" vertical="center"/>
    </xf>
    <xf numFmtId="0" fontId="53" fillId="0" borderId="0" xfId="1" applyFont="1" applyAlignment="1">
      <alignment horizontal="center" vertical="center" wrapText="1"/>
    </xf>
    <xf numFmtId="49" fontId="18" fillId="0" borderId="26" xfId="1" applyNumberFormat="1" applyFont="1" applyBorder="1" applyAlignment="1">
      <alignment horizontal="center" vertical="center" wrapText="1"/>
    </xf>
    <xf numFmtId="49" fontId="16" fillId="0" borderId="37" xfId="1" applyNumberFormat="1" applyFont="1" applyBorder="1" applyAlignment="1">
      <alignment horizontal="center" vertical="center" wrapText="1"/>
    </xf>
    <xf numFmtId="49" fontId="16" fillId="0" borderId="38" xfId="1" applyNumberFormat="1" applyFont="1" applyBorder="1" applyAlignment="1">
      <alignment horizontal="center" vertical="center" wrapText="1"/>
    </xf>
    <xf numFmtId="0" fontId="16" fillId="10" borderId="28" xfId="1" applyFont="1" applyFill="1" applyBorder="1" applyAlignment="1">
      <alignment horizontal="center" vertical="center" wrapText="1"/>
    </xf>
    <xf numFmtId="0" fontId="18" fillId="7" borderId="25" xfId="2" applyFont="1" applyFill="1" applyBorder="1" applyAlignment="1">
      <alignment horizontal="left"/>
    </xf>
    <xf numFmtId="0" fontId="18" fillId="7" borderId="23" xfId="2" applyFont="1" applyFill="1" applyBorder="1" applyAlignment="1">
      <alignment horizontal="left"/>
    </xf>
    <xf numFmtId="0" fontId="27" fillId="6" borderId="25" xfId="2" applyFont="1" applyFill="1" applyBorder="1" applyAlignment="1">
      <alignment horizontal="center" vertical="center"/>
    </xf>
    <xf numFmtId="0" fontId="27" fillId="6" borderId="23" xfId="2" applyFont="1" applyFill="1" applyBorder="1" applyAlignment="1">
      <alignment horizontal="center" vertical="center"/>
    </xf>
    <xf numFmtId="0" fontId="12" fillId="0" borderId="0" xfId="2" applyFont="1" applyAlignment="1">
      <alignment horizontal="right" vertical="center" wrapText="1"/>
    </xf>
    <xf numFmtId="0" fontId="4" fillId="0" borderId="44" xfId="2" applyFont="1" applyBorder="1" applyAlignment="1">
      <alignment horizontal="center" vertical="center" wrapText="1"/>
    </xf>
  </cellXfs>
  <cellStyles count="12">
    <cellStyle name="Normalny" xfId="0" builtinId="0"/>
    <cellStyle name="Normalny 2" xfId="1"/>
    <cellStyle name="Normalny 2 2" xfId="2"/>
    <cellStyle name="Normalny 3" xfId="3"/>
    <cellStyle name="Normalny 3 2" xfId="4"/>
    <cellStyle name="Normalny 3 2 2" xfId="5"/>
    <cellStyle name="Normalny 4" xfId="6"/>
    <cellStyle name="Normalny 5" xfId="9"/>
    <cellStyle name="Normalny 6" xfId="11"/>
    <cellStyle name="Normalny_Arkusz1" xfId="10"/>
    <cellStyle name="Procentowy 2" xfId="7"/>
    <cellStyle name="Walutowy 2" xfId="8"/>
  </cellStyles>
  <dxfs count="0"/>
  <tableStyles count="0" defaultTableStyle="TableStyleMedium9" defaultPivotStyle="PivotStyleLight16"/>
  <colors>
    <mruColors>
      <color rgb="FFCCCC00"/>
      <color rgb="FFFFFF66"/>
      <color rgb="FFFFCC00"/>
      <color rgb="FFFFFF99"/>
      <color rgb="FFFFFFCC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1"/>
  <sheetViews>
    <sheetView view="pageBreakPreview" topLeftCell="A331" zoomScale="90" zoomScaleNormal="100" zoomScaleSheetLayoutView="90" workbookViewId="0">
      <selection activeCell="C356" sqref="C356:C357"/>
    </sheetView>
  </sheetViews>
  <sheetFormatPr defaultRowHeight="12.75"/>
  <cols>
    <col min="1" max="1" width="7.5703125" style="78" customWidth="1"/>
    <col min="2" max="2" width="10.140625" style="78" customWidth="1"/>
    <col min="3" max="3" width="73.42578125" style="162" customWidth="1"/>
    <col min="4" max="4" width="13.85546875" style="162" customWidth="1"/>
    <col min="5" max="5" width="18.7109375" style="162" customWidth="1"/>
    <col min="6" max="6" width="13.140625" style="162" hidden="1" customWidth="1"/>
    <col min="7" max="7" width="21" style="1" customWidth="1"/>
    <col min="8" max="8" width="12" style="1" bestFit="1" customWidth="1"/>
    <col min="9" max="9" width="13.5703125" style="1" bestFit="1" customWidth="1"/>
    <col min="10" max="10" width="14.7109375" style="1" customWidth="1"/>
    <col min="11" max="11" width="12.42578125" style="1" customWidth="1"/>
    <col min="12" max="256" width="9.140625" style="1"/>
    <col min="257" max="257" width="7.5703125" style="1" customWidth="1"/>
    <col min="258" max="258" width="10.140625" style="1" customWidth="1"/>
    <col min="259" max="259" width="73.42578125" style="1" customWidth="1"/>
    <col min="260" max="260" width="13.85546875" style="1" customWidth="1"/>
    <col min="261" max="261" width="18.7109375" style="1" customWidth="1"/>
    <col min="262" max="262" width="0" style="1" hidden="1" customWidth="1"/>
    <col min="263" max="263" width="21" style="1" customWidth="1"/>
    <col min="264" max="264" width="12" style="1" bestFit="1" customWidth="1"/>
    <col min="265" max="265" width="13.5703125" style="1" bestFit="1" customWidth="1"/>
    <col min="266" max="266" width="14.7109375" style="1" customWidth="1"/>
    <col min="267" max="267" width="12.42578125" style="1" customWidth="1"/>
    <col min="268" max="512" width="9.140625" style="1"/>
    <col min="513" max="513" width="7.5703125" style="1" customWidth="1"/>
    <col min="514" max="514" width="10.140625" style="1" customWidth="1"/>
    <col min="515" max="515" width="73.42578125" style="1" customWidth="1"/>
    <col min="516" max="516" width="13.85546875" style="1" customWidth="1"/>
    <col min="517" max="517" width="18.7109375" style="1" customWidth="1"/>
    <col min="518" max="518" width="0" style="1" hidden="1" customWidth="1"/>
    <col min="519" max="519" width="21" style="1" customWidth="1"/>
    <col min="520" max="520" width="12" style="1" bestFit="1" customWidth="1"/>
    <col min="521" max="521" width="13.5703125" style="1" bestFit="1" customWidth="1"/>
    <col min="522" max="522" width="14.7109375" style="1" customWidth="1"/>
    <col min="523" max="523" width="12.42578125" style="1" customWidth="1"/>
    <col min="524" max="768" width="9.140625" style="1"/>
    <col min="769" max="769" width="7.5703125" style="1" customWidth="1"/>
    <col min="770" max="770" width="10.140625" style="1" customWidth="1"/>
    <col min="771" max="771" width="73.42578125" style="1" customWidth="1"/>
    <col min="772" max="772" width="13.85546875" style="1" customWidth="1"/>
    <col min="773" max="773" width="18.7109375" style="1" customWidth="1"/>
    <col min="774" max="774" width="0" style="1" hidden="1" customWidth="1"/>
    <col min="775" max="775" width="21" style="1" customWidth="1"/>
    <col min="776" max="776" width="12" style="1" bestFit="1" customWidth="1"/>
    <col min="777" max="777" width="13.5703125" style="1" bestFit="1" customWidth="1"/>
    <col min="778" max="778" width="14.7109375" style="1" customWidth="1"/>
    <col min="779" max="779" width="12.42578125" style="1" customWidth="1"/>
    <col min="780" max="1024" width="9.140625" style="1"/>
    <col min="1025" max="1025" width="7.5703125" style="1" customWidth="1"/>
    <col min="1026" max="1026" width="10.140625" style="1" customWidth="1"/>
    <col min="1027" max="1027" width="73.42578125" style="1" customWidth="1"/>
    <col min="1028" max="1028" width="13.85546875" style="1" customWidth="1"/>
    <col min="1029" max="1029" width="18.7109375" style="1" customWidth="1"/>
    <col min="1030" max="1030" width="0" style="1" hidden="1" customWidth="1"/>
    <col min="1031" max="1031" width="21" style="1" customWidth="1"/>
    <col min="1032" max="1032" width="12" style="1" bestFit="1" customWidth="1"/>
    <col min="1033" max="1033" width="13.5703125" style="1" bestFit="1" customWidth="1"/>
    <col min="1034" max="1034" width="14.7109375" style="1" customWidth="1"/>
    <col min="1035" max="1035" width="12.42578125" style="1" customWidth="1"/>
    <col min="1036" max="1280" width="9.140625" style="1"/>
    <col min="1281" max="1281" width="7.5703125" style="1" customWidth="1"/>
    <col min="1282" max="1282" width="10.140625" style="1" customWidth="1"/>
    <col min="1283" max="1283" width="73.42578125" style="1" customWidth="1"/>
    <col min="1284" max="1284" width="13.85546875" style="1" customWidth="1"/>
    <col min="1285" max="1285" width="18.7109375" style="1" customWidth="1"/>
    <col min="1286" max="1286" width="0" style="1" hidden="1" customWidth="1"/>
    <col min="1287" max="1287" width="21" style="1" customWidth="1"/>
    <col min="1288" max="1288" width="12" style="1" bestFit="1" customWidth="1"/>
    <col min="1289" max="1289" width="13.5703125" style="1" bestFit="1" customWidth="1"/>
    <col min="1290" max="1290" width="14.7109375" style="1" customWidth="1"/>
    <col min="1291" max="1291" width="12.42578125" style="1" customWidth="1"/>
    <col min="1292" max="1536" width="9.140625" style="1"/>
    <col min="1537" max="1537" width="7.5703125" style="1" customWidth="1"/>
    <col min="1538" max="1538" width="10.140625" style="1" customWidth="1"/>
    <col min="1539" max="1539" width="73.42578125" style="1" customWidth="1"/>
    <col min="1540" max="1540" width="13.85546875" style="1" customWidth="1"/>
    <col min="1541" max="1541" width="18.7109375" style="1" customWidth="1"/>
    <col min="1542" max="1542" width="0" style="1" hidden="1" customWidth="1"/>
    <col min="1543" max="1543" width="21" style="1" customWidth="1"/>
    <col min="1544" max="1544" width="12" style="1" bestFit="1" customWidth="1"/>
    <col min="1545" max="1545" width="13.5703125" style="1" bestFit="1" customWidth="1"/>
    <col min="1546" max="1546" width="14.7109375" style="1" customWidth="1"/>
    <col min="1547" max="1547" width="12.42578125" style="1" customWidth="1"/>
    <col min="1548" max="1792" width="9.140625" style="1"/>
    <col min="1793" max="1793" width="7.5703125" style="1" customWidth="1"/>
    <col min="1794" max="1794" width="10.140625" style="1" customWidth="1"/>
    <col min="1795" max="1795" width="73.42578125" style="1" customWidth="1"/>
    <col min="1796" max="1796" width="13.85546875" style="1" customWidth="1"/>
    <col min="1797" max="1797" width="18.7109375" style="1" customWidth="1"/>
    <col min="1798" max="1798" width="0" style="1" hidden="1" customWidth="1"/>
    <col min="1799" max="1799" width="21" style="1" customWidth="1"/>
    <col min="1800" max="1800" width="12" style="1" bestFit="1" customWidth="1"/>
    <col min="1801" max="1801" width="13.5703125" style="1" bestFit="1" customWidth="1"/>
    <col min="1802" max="1802" width="14.7109375" style="1" customWidth="1"/>
    <col min="1803" max="1803" width="12.42578125" style="1" customWidth="1"/>
    <col min="1804" max="2048" width="9.140625" style="1"/>
    <col min="2049" max="2049" width="7.5703125" style="1" customWidth="1"/>
    <col min="2050" max="2050" width="10.140625" style="1" customWidth="1"/>
    <col min="2051" max="2051" width="73.42578125" style="1" customWidth="1"/>
    <col min="2052" max="2052" width="13.85546875" style="1" customWidth="1"/>
    <col min="2053" max="2053" width="18.7109375" style="1" customWidth="1"/>
    <col min="2054" max="2054" width="0" style="1" hidden="1" customWidth="1"/>
    <col min="2055" max="2055" width="21" style="1" customWidth="1"/>
    <col min="2056" max="2056" width="12" style="1" bestFit="1" customWidth="1"/>
    <col min="2057" max="2057" width="13.5703125" style="1" bestFit="1" customWidth="1"/>
    <col min="2058" max="2058" width="14.7109375" style="1" customWidth="1"/>
    <col min="2059" max="2059" width="12.42578125" style="1" customWidth="1"/>
    <col min="2060" max="2304" width="9.140625" style="1"/>
    <col min="2305" max="2305" width="7.5703125" style="1" customWidth="1"/>
    <col min="2306" max="2306" width="10.140625" style="1" customWidth="1"/>
    <col min="2307" max="2307" width="73.42578125" style="1" customWidth="1"/>
    <col min="2308" max="2308" width="13.85546875" style="1" customWidth="1"/>
    <col min="2309" max="2309" width="18.7109375" style="1" customWidth="1"/>
    <col min="2310" max="2310" width="0" style="1" hidden="1" customWidth="1"/>
    <col min="2311" max="2311" width="21" style="1" customWidth="1"/>
    <col min="2312" max="2312" width="12" style="1" bestFit="1" customWidth="1"/>
    <col min="2313" max="2313" width="13.5703125" style="1" bestFit="1" customWidth="1"/>
    <col min="2314" max="2314" width="14.7109375" style="1" customWidth="1"/>
    <col min="2315" max="2315" width="12.42578125" style="1" customWidth="1"/>
    <col min="2316" max="2560" width="9.140625" style="1"/>
    <col min="2561" max="2561" width="7.5703125" style="1" customWidth="1"/>
    <col min="2562" max="2562" width="10.140625" style="1" customWidth="1"/>
    <col min="2563" max="2563" width="73.42578125" style="1" customWidth="1"/>
    <col min="2564" max="2564" width="13.85546875" style="1" customWidth="1"/>
    <col min="2565" max="2565" width="18.7109375" style="1" customWidth="1"/>
    <col min="2566" max="2566" width="0" style="1" hidden="1" customWidth="1"/>
    <col min="2567" max="2567" width="21" style="1" customWidth="1"/>
    <col min="2568" max="2568" width="12" style="1" bestFit="1" customWidth="1"/>
    <col min="2569" max="2569" width="13.5703125" style="1" bestFit="1" customWidth="1"/>
    <col min="2570" max="2570" width="14.7109375" style="1" customWidth="1"/>
    <col min="2571" max="2571" width="12.42578125" style="1" customWidth="1"/>
    <col min="2572" max="2816" width="9.140625" style="1"/>
    <col min="2817" max="2817" width="7.5703125" style="1" customWidth="1"/>
    <col min="2818" max="2818" width="10.140625" style="1" customWidth="1"/>
    <col min="2819" max="2819" width="73.42578125" style="1" customWidth="1"/>
    <col min="2820" max="2820" width="13.85546875" style="1" customWidth="1"/>
    <col min="2821" max="2821" width="18.7109375" style="1" customWidth="1"/>
    <col min="2822" max="2822" width="0" style="1" hidden="1" customWidth="1"/>
    <col min="2823" max="2823" width="21" style="1" customWidth="1"/>
    <col min="2824" max="2824" width="12" style="1" bestFit="1" customWidth="1"/>
    <col min="2825" max="2825" width="13.5703125" style="1" bestFit="1" customWidth="1"/>
    <col min="2826" max="2826" width="14.7109375" style="1" customWidth="1"/>
    <col min="2827" max="2827" width="12.42578125" style="1" customWidth="1"/>
    <col min="2828" max="3072" width="9.140625" style="1"/>
    <col min="3073" max="3073" width="7.5703125" style="1" customWidth="1"/>
    <col min="3074" max="3074" width="10.140625" style="1" customWidth="1"/>
    <col min="3075" max="3075" width="73.42578125" style="1" customWidth="1"/>
    <col min="3076" max="3076" width="13.85546875" style="1" customWidth="1"/>
    <col min="3077" max="3077" width="18.7109375" style="1" customWidth="1"/>
    <col min="3078" max="3078" width="0" style="1" hidden="1" customWidth="1"/>
    <col min="3079" max="3079" width="21" style="1" customWidth="1"/>
    <col min="3080" max="3080" width="12" style="1" bestFit="1" customWidth="1"/>
    <col min="3081" max="3081" width="13.5703125" style="1" bestFit="1" customWidth="1"/>
    <col min="3082" max="3082" width="14.7109375" style="1" customWidth="1"/>
    <col min="3083" max="3083" width="12.42578125" style="1" customWidth="1"/>
    <col min="3084" max="3328" width="9.140625" style="1"/>
    <col min="3329" max="3329" width="7.5703125" style="1" customWidth="1"/>
    <col min="3330" max="3330" width="10.140625" style="1" customWidth="1"/>
    <col min="3331" max="3331" width="73.42578125" style="1" customWidth="1"/>
    <col min="3332" max="3332" width="13.85546875" style="1" customWidth="1"/>
    <col min="3333" max="3333" width="18.7109375" style="1" customWidth="1"/>
    <col min="3334" max="3334" width="0" style="1" hidden="1" customWidth="1"/>
    <col min="3335" max="3335" width="21" style="1" customWidth="1"/>
    <col min="3336" max="3336" width="12" style="1" bestFit="1" customWidth="1"/>
    <col min="3337" max="3337" width="13.5703125" style="1" bestFit="1" customWidth="1"/>
    <col min="3338" max="3338" width="14.7109375" style="1" customWidth="1"/>
    <col min="3339" max="3339" width="12.42578125" style="1" customWidth="1"/>
    <col min="3340" max="3584" width="9.140625" style="1"/>
    <col min="3585" max="3585" width="7.5703125" style="1" customWidth="1"/>
    <col min="3586" max="3586" width="10.140625" style="1" customWidth="1"/>
    <col min="3587" max="3587" width="73.42578125" style="1" customWidth="1"/>
    <col min="3588" max="3588" width="13.85546875" style="1" customWidth="1"/>
    <col min="3589" max="3589" width="18.7109375" style="1" customWidth="1"/>
    <col min="3590" max="3590" width="0" style="1" hidden="1" customWidth="1"/>
    <col min="3591" max="3591" width="21" style="1" customWidth="1"/>
    <col min="3592" max="3592" width="12" style="1" bestFit="1" customWidth="1"/>
    <col min="3593" max="3593" width="13.5703125" style="1" bestFit="1" customWidth="1"/>
    <col min="3594" max="3594" width="14.7109375" style="1" customWidth="1"/>
    <col min="3595" max="3595" width="12.42578125" style="1" customWidth="1"/>
    <col min="3596" max="3840" width="9.140625" style="1"/>
    <col min="3841" max="3841" width="7.5703125" style="1" customWidth="1"/>
    <col min="3842" max="3842" width="10.140625" style="1" customWidth="1"/>
    <col min="3843" max="3843" width="73.42578125" style="1" customWidth="1"/>
    <col min="3844" max="3844" width="13.85546875" style="1" customWidth="1"/>
    <col min="3845" max="3845" width="18.7109375" style="1" customWidth="1"/>
    <col min="3846" max="3846" width="0" style="1" hidden="1" customWidth="1"/>
    <col min="3847" max="3847" width="21" style="1" customWidth="1"/>
    <col min="3848" max="3848" width="12" style="1" bestFit="1" customWidth="1"/>
    <col min="3849" max="3849" width="13.5703125" style="1" bestFit="1" customWidth="1"/>
    <col min="3850" max="3850" width="14.7109375" style="1" customWidth="1"/>
    <col min="3851" max="3851" width="12.42578125" style="1" customWidth="1"/>
    <col min="3852" max="4096" width="9.140625" style="1"/>
    <col min="4097" max="4097" width="7.5703125" style="1" customWidth="1"/>
    <col min="4098" max="4098" width="10.140625" style="1" customWidth="1"/>
    <col min="4099" max="4099" width="73.42578125" style="1" customWidth="1"/>
    <col min="4100" max="4100" width="13.85546875" style="1" customWidth="1"/>
    <col min="4101" max="4101" width="18.7109375" style="1" customWidth="1"/>
    <col min="4102" max="4102" width="0" style="1" hidden="1" customWidth="1"/>
    <col min="4103" max="4103" width="21" style="1" customWidth="1"/>
    <col min="4104" max="4104" width="12" style="1" bestFit="1" customWidth="1"/>
    <col min="4105" max="4105" width="13.5703125" style="1" bestFit="1" customWidth="1"/>
    <col min="4106" max="4106" width="14.7109375" style="1" customWidth="1"/>
    <col min="4107" max="4107" width="12.42578125" style="1" customWidth="1"/>
    <col min="4108" max="4352" width="9.140625" style="1"/>
    <col min="4353" max="4353" width="7.5703125" style="1" customWidth="1"/>
    <col min="4354" max="4354" width="10.140625" style="1" customWidth="1"/>
    <col min="4355" max="4355" width="73.42578125" style="1" customWidth="1"/>
    <col min="4356" max="4356" width="13.85546875" style="1" customWidth="1"/>
    <col min="4357" max="4357" width="18.7109375" style="1" customWidth="1"/>
    <col min="4358" max="4358" width="0" style="1" hidden="1" customWidth="1"/>
    <col min="4359" max="4359" width="21" style="1" customWidth="1"/>
    <col min="4360" max="4360" width="12" style="1" bestFit="1" customWidth="1"/>
    <col min="4361" max="4361" width="13.5703125" style="1" bestFit="1" customWidth="1"/>
    <col min="4362" max="4362" width="14.7109375" style="1" customWidth="1"/>
    <col min="4363" max="4363" width="12.42578125" style="1" customWidth="1"/>
    <col min="4364" max="4608" width="9.140625" style="1"/>
    <col min="4609" max="4609" width="7.5703125" style="1" customWidth="1"/>
    <col min="4610" max="4610" width="10.140625" style="1" customWidth="1"/>
    <col min="4611" max="4611" width="73.42578125" style="1" customWidth="1"/>
    <col min="4612" max="4612" width="13.85546875" style="1" customWidth="1"/>
    <col min="4613" max="4613" width="18.7109375" style="1" customWidth="1"/>
    <col min="4614" max="4614" width="0" style="1" hidden="1" customWidth="1"/>
    <col min="4615" max="4615" width="21" style="1" customWidth="1"/>
    <col min="4616" max="4616" width="12" style="1" bestFit="1" customWidth="1"/>
    <col min="4617" max="4617" width="13.5703125" style="1" bestFit="1" customWidth="1"/>
    <col min="4618" max="4618" width="14.7109375" style="1" customWidth="1"/>
    <col min="4619" max="4619" width="12.42578125" style="1" customWidth="1"/>
    <col min="4620" max="4864" width="9.140625" style="1"/>
    <col min="4865" max="4865" width="7.5703125" style="1" customWidth="1"/>
    <col min="4866" max="4866" width="10.140625" style="1" customWidth="1"/>
    <col min="4867" max="4867" width="73.42578125" style="1" customWidth="1"/>
    <col min="4868" max="4868" width="13.85546875" style="1" customWidth="1"/>
    <col min="4869" max="4869" width="18.7109375" style="1" customWidth="1"/>
    <col min="4870" max="4870" width="0" style="1" hidden="1" customWidth="1"/>
    <col min="4871" max="4871" width="21" style="1" customWidth="1"/>
    <col min="4872" max="4872" width="12" style="1" bestFit="1" customWidth="1"/>
    <col min="4873" max="4873" width="13.5703125" style="1" bestFit="1" customWidth="1"/>
    <col min="4874" max="4874" width="14.7109375" style="1" customWidth="1"/>
    <col min="4875" max="4875" width="12.42578125" style="1" customWidth="1"/>
    <col min="4876" max="5120" width="9.140625" style="1"/>
    <col min="5121" max="5121" width="7.5703125" style="1" customWidth="1"/>
    <col min="5122" max="5122" width="10.140625" style="1" customWidth="1"/>
    <col min="5123" max="5123" width="73.42578125" style="1" customWidth="1"/>
    <col min="5124" max="5124" width="13.85546875" style="1" customWidth="1"/>
    <col min="5125" max="5125" width="18.7109375" style="1" customWidth="1"/>
    <col min="5126" max="5126" width="0" style="1" hidden="1" customWidth="1"/>
    <col min="5127" max="5127" width="21" style="1" customWidth="1"/>
    <col min="5128" max="5128" width="12" style="1" bestFit="1" customWidth="1"/>
    <col min="5129" max="5129" width="13.5703125" style="1" bestFit="1" customWidth="1"/>
    <col min="5130" max="5130" width="14.7109375" style="1" customWidth="1"/>
    <col min="5131" max="5131" width="12.42578125" style="1" customWidth="1"/>
    <col min="5132" max="5376" width="9.140625" style="1"/>
    <col min="5377" max="5377" width="7.5703125" style="1" customWidth="1"/>
    <col min="5378" max="5378" width="10.140625" style="1" customWidth="1"/>
    <col min="5379" max="5379" width="73.42578125" style="1" customWidth="1"/>
    <col min="5380" max="5380" width="13.85546875" style="1" customWidth="1"/>
    <col min="5381" max="5381" width="18.7109375" style="1" customWidth="1"/>
    <col min="5382" max="5382" width="0" style="1" hidden="1" customWidth="1"/>
    <col min="5383" max="5383" width="21" style="1" customWidth="1"/>
    <col min="5384" max="5384" width="12" style="1" bestFit="1" customWidth="1"/>
    <col min="5385" max="5385" width="13.5703125" style="1" bestFit="1" customWidth="1"/>
    <col min="5386" max="5386" width="14.7109375" style="1" customWidth="1"/>
    <col min="5387" max="5387" width="12.42578125" style="1" customWidth="1"/>
    <col min="5388" max="5632" width="9.140625" style="1"/>
    <col min="5633" max="5633" width="7.5703125" style="1" customWidth="1"/>
    <col min="5634" max="5634" width="10.140625" style="1" customWidth="1"/>
    <col min="5635" max="5635" width="73.42578125" style="1" customWidth="1"/>
    <col min="5636" max="5636" width="13.85546875" style="1" customWidth="1"/>
    <col min="5637" max="5637" width="18.7109375" style="1" customWidth="1"/>
    <col min="5638" max="5638" width="0" style="1" hidden="1" customWidth="1"/>
    <col min="5639" max="5639" width="21" style="1" customWidth="1"/>
    <col min="5640" max="5640" width="12" style="1" bestFit="1" customWidth="1"/>
    <col min="5641" max="5641" width="13.5703125" style="1" bestFit="1" customWidth="1"/>
    <col min="5642" max="5642" width="14.7109375" style="1" customWidth="1"/>
    <col min="5643" max="5643" width="12.42578125" style="1" customWidth="1"/>
    <col min="5644" max="5888" width="9.140625" style="1"/>
    <col min="5889" max="5889" width="7.5703125" style="1" customWidth="1"/>
    <col min="5890" max="5890" width="10.140625" style="1" customWidth="1"/>
    <col min="5891" max="5891" width="73.42578125" style="1" customWidth="1"/>
    <col min="5892" max="5892" width="13.85546875" style="1" customWidth="1"/>
    <col min="5893" max="5893" width="18.7109375" style="1" customWidth="1"/>
    <col min="5894" max="5894" width="0" style="1" hidden="1" customWidth="1"/>
    <col min="5895" max="5895" width="21" style="1" customWidth="1"/>
    <col min="5896" max="5896" width="12" style="1" bestFit="1" customWidth="1"/>
    <col min="5897" max="5897" width="13.5703125" style="1" bestFit="1" customWidth="1"/>
    <col min="5898" max="5898" width="14.7109375" style="1" customWidth="1"/>
    <col min="5899" max="5899" width="12.42578125" style="1" customWidth="1"/>
    <col min="5900" max="6144" width="9.140625" style="1"/>
    <col min="6145" max="6145" width="7.5703125" style="1" customWidth="1"/>
    <col min="6146" max="6146" width="10.140625" style="1" customWidth="1"/>
    <col min="6147" max="6147" width="73.42578125" style="1" customWidth="1"/>
    <col min="6148" max="6148" width="13.85546875" style="1" customWidth="1"/>
    <col min="6149" max="6149" width="18.7109375" style="1" customWidth="1"/>
    <col min="6150" max="6150" width="0" style="1" hidden="1" customWidth="1"/>
    <col min="6151" max="6151" width="21" style="1" customWidth="1"/>
    <col min="6152" max="6152" width="12" style="1" bestFit="1" customWidth="1"/>
    <col min="6153" max="6153" width="13.5703125" style="1" bestFit="1" customWidth="1"/>
    <col min="6154" max="6154" width="14.7109375" style="1" customWidth="1"/>
    <col min="6155" max="6155" width="12.42578125" style="1" customWidth="1"/>
    <col min="6156" max="6400" width="9.140625" style="1"/>
    <col min="6401" max="6401" width="7.5703125" style="1" customWidth="1"/>
    <col min="6402" max="6402" width="10.140625" style="1" customWidth="1"/>
    <col min="6403" max="6403" width="73.42578125" style="1" customWidth="1"/>
    <col min="6404" max="6404" width="13.85546875" style="1" customWidth="1"/>
    <col min="6405" max="6405" width="18.7109375" style="1" customWidth="1"/>
    <col min="6406" max="6406" width="0" style="1" hidden="1" customWidth="1"/>
    <col min="6407" max="6407" width="21" style="1" customWidth="1"/>
    <col min="6408" max="6408" width="12" style="1" bestFit="1" customWidth="1"/>
    <col min="6409" max="6409" width="13.5703125" style="1" bestFit="1" customWidth="1"/>
    <col min="6410" max="6410" width="14.7109375" style="1" customWidth="1"/>
    <col min="6411" max="6411" width="12.42578125" style="1" customWidth="1"/>
    <col min="6412" max="6656" width="9.140625" style="1"/>
    <col min="6657" max="6657" width="7.5703125" style="1" customWidth="1"/>
    <col min="6658" max="6658" width="10.140625" style="1" customWidth="1"/>
    <col min="6659" max="6659" width="73.42578125" style="1" customWidth="1"/>
    <col min="6660" max="6660" width="13.85546875" style="1" customWidth="1"/>
    <col min="6661" max="6661" width="18.7109375" style="1" customWidth="1"/>
    <col min="6662" max="6662" width="0" style="1" hidden="1" customWidth="1"/>
    <col min="6663" max="6663" width="21" style="1" customWidth="1"/>
    <col min="6664" max="6664" width="12" style="1" bestFit="1" customWidth="1"/>
    <col min="6665" max="6665" width="13.5703125" style="1" bestFit="1" customWidth="1"/>
    <col min="6666" max="6666" width="14.7109375" style="1" customWidth="1"/>
    <col min="6667" max="6667" width="12.42578125" style="1" customWidth="1"/>
    <col min="6668" max="6912" width="9.140625" style="1"/>
    <col min="6913" max="6913" width="7.5703125" style="1" customWidth="1"/>
    <col min="6914" max="6914" width="10.140625" style="1" customWidth="1"/>
    <col min="6915" max="6915" width="73.42578125" style="1" customWidth="1"/>
    <col min="6916" max="6916" width="13.85546875" style="1" customWidth="1"/>
    <col min="6917" max="6917" width="18.7109375" style="1" customWidth="1"/>
    <col min="6918" max="6918" width="0" style="1" hidden="1" customWidth="1"/>
    <col min="6919" max="6919" width="21" style="1" customWidth="1"/>
    <col min="6920" max="6920" width="12" style="1" bestFit="1" customWidth="1"/>
    <col min="6921" max="6921" width="13.5703125" style="1" bestFit="1" customWidth="1"/>
    <col min="6922" max="6922" width="14.7109375" style="1" customWidth="1"/>
    <col min="6923" max="6923" width="12.42578125" style="1" customWidth="1"/>
    <col min="6924" max="7168" width="9.140625" style="1"/>
    <col min="7169" max="7169" width="7.5703125" style="1" customWidth="1"/>
    <col min="7170" max="7170" width="10.140625" style="1" customWidth="1"/>
    <col min="7171" max="7171" width="73.42578125" style="1" customWidth="1"/>
    <col min="7172" max="7172" width="13.85546875" style="1" customWidth="1"/>
    <col min="7173" max="7173" width="18.7109375" style="1" customWidth="1"/>
    <col min="7174" max="7174" width="0" style="1" hidden="1" customWidth="1"/>
    <col min="7175" max="7175" width="21" style="1" customWidth="1"/>
    <col min="7176" max="7176" width="12" style="1" bestFit="1" customWidth="1"/>
    <col min="7177" max="7177" width="13.5703125" style="1" bestFit="1" customWidth="1"/>
    <col min="7178" max="7178" width="14.7109375" style="1" customWidth="1"/>
    <col min="7179" max="7179" width="12.42578125" style="1" customWidth="1"/>
    <col min="7180" max="7424" width="9.140625" style="1"/>
    <col min="7425" max="7425" width="7.5703125" style="1" customWidth="1"/>
    <col min="7426" max="7426" width="10.140625" style="1" customWidth="1"/>
    <col min="7427" max="7427" width="73.42578125" style="1" customWidth="1"/>
    <col min="7428" max="7428" width="13.85546875" style="1" customWidth="1"/>
    <col min="7429" max="7429" width="18.7109375" style="1" customWidth="1"/>
    <col min="7430" max="7430" width="0" style="1" hidden="1" customWidth="1"/>
    <col min="7431" max="7431" width="21" style="1" customWidth="1"/>
    <col min="7432" max="7432" width="12" style="1" bestFit="1" customWidth="1"/>
    <col min="7433" max="7433" width="13.5703125" style="1" bestFit="1" customWidth="1"/>
    <col min="7434" max="7434" width="14.7109375" style="1" customWidth="1"/>
    <col min="7435" max="7435" width="12.42578125" style="1" customWidth="1"/>
    <col min="7436" max="7680" width="9.140625" style="1"/>
    <col min="7681" max="7681" width="7.5703125" style="1" customWidth="1"/>
    <col min="7682" max="7682" width="10.140625" style="1" customWidth="1"/>
    <col min="7683" max="7683" width="73.42578125" style="1" customWidth="1"/>
    <col min="7684" max="7684" width="13.85546875" style="1" customWidth="1"/>
    <col min="7685" max="7685" width="18.7109375" style="1" customWidth="1"/>
    <col min="7686" max="7686" width="0" style="1" hidden="1" customWidth="1"/>
    <col min="7687" max="7687" width="21" style="1" customWidth="1"/>
    <col min="7688" max="7688" width="12" style="1" bestFit="1" customWidth="1"/>
    <col min="7689" max="7689" width="13.5703125" style="1" bestFit="1" customWidth="1"/>
    <col min="7690" max="7690" width="14.7109375" style="1" customWidth="1"/>
    <col min="7691" max="7691" width="12.42578125" style="1" customWidth="1"/>
    <col min="7692" max="7936" width="9.140625" style="1"/>
    <col min="7937" max="7937" width="7.5703125" style="1" customWidth="1"/>
    <col min="7938" max="7938" width="10.140625" style="1" customWidth="1"/>
    <col min="7939" max="7939" width="73.42578125" style="1" customWidth="1"/>
    <col min="7940" max="7940" width="13.85546875" style="1" customWidth="1"/>
    <col min="7941" max="7941" width="18.7109375" style="1" customWidth="1"/>
    <col min="7942" max="7942" width="0" style="1" hidden="1" customWidth="1"/>
    <col min="7943" max="7943" width="21" style="1" customWidth="1"/>
    <col min="7944" max="7944" width="12" style="1" bestFit="1" customWidth="1"/>
    <col min="7945" max="7945" width="13.5703125" style="1" bestFit="1" customWidth="1"/>
    <col min="7946" max="7946" width="14.7109375" style="1" customWidth="1"/>
    <col min="7947" max="7947" width="12.42578125" style="1" customWidth="1"/>
    <col min="7948" max="8192" width="9.140625" style="1"/>
    <col min="8193" max="8193" width="7.5703125" style="1" customWidth="1"/>
    <col min="8194" max="8194" width="10.140625" style="1" customWidth="1"/>
    <col min="8195" max="8195" width="73.42578125" style="1" customWidth="1"/>
    <col min="8196" max="8196" width="13.85546875" style="1" customWidth="1"/>
    <col min="8197" max="8197" width="18.7109375" style="1" customWidth="1"/>
    <col min="8198" max="8198" width="0" style="1" hidden="1" customWidth="1"/>
    <col min="8199" max="8199" width="21" style="1" customWidth="1"/>
    <col min="8200" max="8200" width="12" style="1" bestFit="1" customWidth="1"/>
    <col min="8201" max="8201" width="13.5703125" style="1" bestFit="1" customWidth="1"/>
    <col min="8202" max="8202" width="14.7109375" style="1" customWidth="1"/>
    <col min="8203" max="8203" width="12.42578125" style="1" customWidth="1"/>
    <col min="8204" max="8448" width="9.140625" style="1"/>
    <col min="8449" max="8449" width="7.5703125" style="1" customWidth="1"/>
    <col min="8450" max="8450" width="10.140625" style="1" customWidth="1"/>
    <col min="8451" max="8451" width="73.42578125" style="1" customWidth="1"/>
    <col min="8452" max="8452" width="13.85546875" style="1" customWidth="1"/>
    <col min="8453" max="8453" width="18.7109375" style="1" customWidth="1"/>
    <col min="8454" max="8454" width="0" style="1" hidden="1" customWidth="1"/>
    <col min="8455" max="8455" width="21" style="1" customWidth="1"/>
    <col min="8456" max="8456" width="12" style="1" bestFit="1" customWidth="1"/>
    <col min="8457" max="8457" width="13.5703125" style="1" bestFit="1" customWidth="1"/>
    <col min="8458" max="8458" width="14.7109375" style="1" customWidth="1"/>
    <col min="8459" max="8459" width="12.42578125" style="1" customWidth="1"/>
    <col min="8460" max="8704" width="9.140625" style="1"/>
    <col min="8705" max="8705" width="7.5703125" style="1" customWidth="1"/>
    <col min="8706" max="8706" width="10.140625" style="1" customWidth="1"/>
    <col min="8707" max="8707" width="73.42578125" style="1" customWidth="1"/>
    <col min="8708" max="8708" width="13.85546875" style="1" customWidth="1"/>
    <col min="8709" max="8709" width="18.7109375" style="1" customWidth="1"/>
    <col min="8710" max="8710" width="0" style="1" hidden="1" customWidth="1"/>
    <col min="8711" max="8711" width="21" style="1" customWidth="1"/>
    <col min="8712" max="8712" width="12" style="1" bestFit="1" customWidth="1"/>
    <col min="8713" max="8713" width="13.5703125" style="1" bestFit="1" customWidth="1"/>
    <col min="8714" max="8714" width="14.7109375" style="1" customWidth="1"/>
    <col min="8715" max="8715" width="12.42578125" style="1" customWidth="1"/>
    <col min="8716" max="8960" width="9.140625" style="1"/>
    <col min="8961" max="8961" width="7.5703125" style="1" customWidth="1"/>
    <col min="8962" max="8962" width="10.140625" style="1" customWidth="1"/>
    <col min="8963" max="8963" width="73.42578125" style="1" customWidth="1"/>
    <col min="8964" max="8964" width="13.85546875" style="1" customWidth="1"/>
    <col min="8965" max="8965" width="18.7109375" style="1" customWidth="1"/>
    <col min="8966" max="8966" width="0" style="1" hidden="1" customWidth="1"/>
    <col min="8967" max="8967" width="21" style="1" customWidth="1"/>
    <col min="8968" max="8968" width="12" style="1" bestFit="1" customWidth="1"/>
    <col min="8969" max="8969" width="13.5703125" style="1" bestFit="1" customWidth="1"/>
    <col min="8970" max="8970" width="14.7109375" style="1" customWidth="1"/>
    <col min="8971" max="8971" width="12.42578125" style="1" customWidth="1"/>
    <col min="8972" max="9216" width="9.140625" style="1"/>
    <col min="9217" max="9217" width="7.5703125" style="1" customWidth="1"/>
    <col min="9218" max="9218" width="10.140625" style="1" customWidth="1"/>
    <col min="9219" max="9219" width="73.42578125" style="1" customWidth="1"/>
    <col min="9220" max="9220" width="13.85546875" style="1" customWidth="1"/>
    <col min="9221" max="9221" width="18.7109375" style="1" customWidth="1"/>
    <col min="9222" max="9222" width="0" style="1" hidden="1" customWidth="1"/>
    <col min="9223" max="9223" width="21" style="1" customWidth="1"/>
    <col min="9224" max="9224" width="12" style="1" bestFit="1" customWidth="1"/>
    <col min="9225" max="9225" width="13.5703125" style="1" bestFit="1" customWidth="1"/>
    <col min="9226" max="9226" width="14.7109375" style="1" customWidth="1"/>
    <col min="9227" max="9227" width="12.42578125" style="1" customWidth="1"/>
    <col min="9228" max="9472" width="9.140625" style="1"/>
    <col min="9473" max="9473" width="7.5703125" style="1" customWidth="1"/>
    <col min="9474" max="9474" width="10.140625" style="1" customWidth="1"/>
    <col min="9475" max="9475" width="73.42578125" style="1" customWidth="1"/>
    <col min="9476" max="9476" width="13.85546875" style="1" customWidth="1"/>
    <col min="9477" max="9477" width="18.7109375" style="1" customWidth="1"/>
    <col min="9478" max="9478" width="0" style="1" hidden="1" customWidth="1"/>
    <col min="9479" max="9479" width="21" style="1" customWidth="1"/>
    <col min="9480" max="9480" width="12" style="1" bestFit="1" customWidth="1"/>
    <col min="9481" max="9481" width="13.5703125" style="1" bestFit="1" customWidth="1"/>
    <col min="9482" max="9482" width="14.7109375" style="1" customWidth="1"/>
    <col min="9483" max="9483" width="12.42578125" style="1" customWidth="1"/>
    <col min="9484" max="9728" width="9.140625" style="1"/>
    <col min="9729" max="9729" width="7.5703125" style="1" customWidth="1"/>
    <col min="9730" max="9730" width="10.140625" style="1" customWidth="1"/>
    <col min="9731" max="9731" width="73.42578125" style="1" customWidth="1"/>
    <col min="9732" max="9732" width="13.85546875" style="1" customWidth="1"/>
    <col min="9733" max="9733" width="18.7109375" style="1" customWidth="1"/>
    <col min="9734" max="9734" width="0" style="1" hidden="1" customWidth="1"/>
    <col min="9735" max="9735" width="21" style="1" customWidth="1"/>
    <col min="9736" max="9736" width="12" style="1" bestFit="1" customWidth="1"/>
    <col min="9737" max="9737" width="13.5703125" style="1" bestFit="1" customWidth="1"/>
    <col min="9738" max="9738" width="14.7109375" style="1" customWidth="1"/>
    <col min="9739" max="9739" width="12.42578125" style="1" customWidth="1"/>
    <col min="9740" max="9984" width="9.140625" style="1"/>
    <col min="9985" max="9985" width="7.5703125" style="1" customWidth="1"/>
    <col min="9986" max="9986" width="10.140625" style="1" customWidth="1"/>
    <col min="9987" max="9987" width="73.42578125" style="1" customWidth="1"/>
    <col min="9988" max="9988" width="13.85546875" style="1" customWidth="1"/>
    <col min="9989" max="9989" width="18.7109375" style="1" customWidth="1"/>
    <col min="9990" max="9990" width="0" style="1" hidden="1" customWidth="1"/>
    <col min="9991" max="9991" width="21" style="1" customWidth="1"/>
    <col min="9992" max="9992" width="12" style="1" bestFit="1" customWidth="1"/>
    <col min="9993" max="9993" width="13.5703125" style="1" bestFit="1" customWidth="1"/>
    <col min="9994" max="9994" width="14.7109375" style="1" customWidth="1"/>
    <col min="9995" max="9995" width="12.42578125" style="1" customWidth="1"/>
    <col min="9996" max="10240" width="9.140625" style="1"/>
    <col min="10241" max="10241" width="7.5703125" style="1" customWidth="1"/>
    <col min="10242" max="10242" width="10.140625" style="1" customWidth="1"/>
    <col min="10243" max="10243" width="73.42578125" style="1" customWidth="1"/>
    <col min="10244" max="10244" width="13.85546875" style="1" customWidth="1"/>
    <col min="10245" max="10245" width="18.7109375" style="1" customWidth="1"/>
    <col min="10246" max="10246" width="0" style="1" hidden="1" customWidth="1"/>
    <col min="10247" max="10247" width="21" style="1" customWidth="1"/>
    <col min="10248" max="10248" width="12" style="1" bestFit="1" customWidth="1"/>
    <col min="10249" max="10249" width="13.5703125" style="1" bestFit="1" customWidth="1"/>
    <col min="10250" max="10250" width="14.7109375" style="1" customWidth="1"/>
    <col min="10251" max="10251" width="12.42578125" style="1" customWidth="1"/>
    <col min="10252" max="10496" width="9.140625" style="1"/>
    <col min="10497" max="10497" width="7.5703125" style="1" customWidth="1"/>
    <col min="10498" max="10498" width="10.140625" style="1" customWidth="1"/>
    <col min="10499" max="10499" width="73.42578125" style="1" customWidth="1"/>
    <col min="10500" max="10500" width="13.85546875" style="1" customWidth="1"/>
    <col min="10501" max="10501" width="18.7109375" style="1" customWidth="1"/>
    <col min="10502" max="10502" width="0" style="1" hidden="1" customWidth="1"/>
    <col min="10503" max="10503" width="21" style="1" customWidth="1"/>
    <col min="10504" max="10504" width="12" style="1" bestFit="1" customWidth="1"/>
    <col min="10505" max="10505" width="13.5703125" style="1" bestFit="1" customWidth="1"/>
    <col min="10506" max="10506" width="14.7109375" style="1" customWidth="1"/>
    <col min="10507" max="10507" width="12.42578125" style="1" customWidth="1"/>
    <col min="10508" max="10752" width="9.140625" style="1"/>
    <col min="10753" max="10753" width="7.5703125" style="1" customWidth="1"/>
    <col min="10754" max="10754" width="10.140625" style="1" customWidth="1"/>
    <col min="10755" max="10755" width="73.42578125" style="1" customWidth="1"/>
    <col min="10756" max="10756" width="13.85546875" style="1" customWidth="1"/>
    <col min="10757" max="10757" width="18.7109375" style="1" customWidth="1"/>
    <col min="10758" max="10758" width="0" style="1" hidden="1" customWidth="1"/>
    <col min="10759" max="10759" width="21" style="1" customWidth="1"/>
    <col min="10760" max="10760" width="12" style="1" bestFit="1" customWidth="1"/>
    <col min="10761" max="10761" width="13.5703125" style="1" bestFit="1" customWidth="1"/>
    <col min="10762" max="10762" width="14.7109375" style="1" customWidth="1"/>
    <col min="10763" max="10763" width="12.42578125" style="1" customWidth="1"/>
    <col min="10764" max="11008" width="9.140625" style="1"/>
    <col min="11009" max="11009" width="7.5703125" style="1" customWidth="1"/>
    <col min="11010" max="11010" width="10.140625" style="1" customWidth="1"/>
    <col min="11011" max="11011" width="73.42578125" style="1" customWidth="1"/>
    <col min="11012" max="11012" width="13.85546875" style="1" customWidth="1"/>
    <col min="11013" max="11013" width="18.7109375" style="1" customWidth="1"/>
    <col min="11014" max="11014" width="0" style="1" hidden="1" customWidth="1"/>
    <col min="11015" max="11015" width="21" style="1" customWidth="1"/>
    <col min="11016" max="11016" width="12" style="1" bestFit="1" customWidth="1"/>
    <col min="11017" max="11017" width="13.5703125" style="1" bestFit="1" customWidth="1"/>
    <col min="11018" max="11018" width="14.7109375" style="1" customWidth="1"/>
    <col min="11019" max="11019" width="12.42578125" style="1" customWidth="1"/>
    <col min="11020" max="11264" width="9.140625" style="1"/>
    <col min="11265" max="11265" width="7.5703125" style="1" customWidth="1"/>
    <col min="11266" max="11266" width="10.140625" style="1" customWidth="1"/>
    <col min="11267" max="11267" width="73.42578125" style="1" customWidth="1"/>
    <col min="11268" max="11268" width="13.85546875" style="1" customWidth="1"/>
    <col min="11269" max="11269" width="18.7109375" style="1" customWidth="1"/>
    <col min="11270" max="11270" width="0" style="1" hidden="1" customWidth="1"/>
    <col min="11271" max="11271" width="21" style="1" customWidth="1"/>
    <col min="11272" max="11272" width="12" style="1" bestFit="1" customWidth="1"/>
    <col min="11273" max="11273" width="13.5703125" style="1" bestFit="1" customWidth="1"/>
    <col min="11274" max="11274" width="14.7109375" style="1" customWidth="1"/>
    <col min="11275" max="11275" width="12.42578125" style="1" customWidth="1"/>
    <col min="11276" max="11520" width="9.140625" style="1"/>
    <col min="11521" max="11521" width="7.5703125" style="1" customWidth="1"/>
    <col min="11522" max="11522" width="10.140625" style="1" customWidth="1"/>
    <col min="11523" max="11523" width="73.42578125" style="1" customWidth="1"/>
    <col min="11524" max="11524" width="13.85546875" style="1" customWidth="1"/>
    <col min="11525" max="11525" width="18.7109375" style="1" customWidth="1"/>
    <col min="11526" max="11526" width="0" style="1" hidden="1" customWidth="1"/>
    <col min="11527" max="11527" width="21" style="1" customWidth="1"/>
    <col min="11528" max="11528" width="12" style="1" bestFit="1" customWidth="1"/>
    <col min="11529" max="11529" width="13.5703125" style="1" bestFit="1" customWidth="1"/>
    <col min="11530" max="11530" width="14.7109375" style="1" customWidth="1"/>
    <col min="11531" max="11531" width="12.42578125" style="1" customWidth="1"/>
    <col min="11532" max="11776" width="9.140625" style="1"/>
    <col min="11777" max="11777" width="7.5703125" style="1" customWidth="1"/>
    <col min="11778" max="11778" width="10.140625" style="1" customWidth="1"/>
    <col min="11779" max="11779" width="73.42578125" style="1" customWidth="1"/>
    <col min="11780" max="11780" width="13.85546875" style="1" customWidth="1"/>
    <col min="11781" max="11781" width="18.7109375" style="1" customWidth="1"/>
    <col min="11782" max="11782" width="0" style="1" hidden="1" customWidth="1"/>
    <col min="11783" max="11783" width="21" style="1" customWidth="1"/>
    <col min="11784" max="11784" width="12" style="1" bestFit="1" customWidth="1"/>
    <col min="11785" max="11785" width="13.5703125" style="1" bestFit="1" customWidth="1"/>
    <col min="11786" max="11786" width="14.7109375" style="1" customWidth="1"/>
    <col min="11787" max="11787" width="12.42578125" style="1" customWidth="1"/>
    <col min="11788" max="12032" width="9.140625" style="1"/>
    <col min="12033" max="12033" width="7.5703125" style="1" customWidth="1"/>
    <col min="12034" max="12034" width="10.140625" style="1" customWidth="1"/>
    <col min="12035" max="12035" width="73.42578125" style="1" customWidth="1"/>
    <col min="12036" max="12036" width="13.85546875" style="1" customWidth="1"/>
    <col min="12037" max="12037" width="18.7109375" style="1" customWidth="1"/>
    <col min="12038" max="12038" width="0" style="1" hidden="1" customWidth="1"/>
    <col min="12039" max="12039" width="21" style="1" customWidth="1"/>
    <col min="12040" max="12040" width="12" style="1" bestFit="1" customWidth="1"/>
    <col min="12041" max="12041" width="13.5703125" style="1" bestFit="1" customWidth="1"/>
    <col min="12042" max="12042" width="14.7109375" style="1" customWidth="1"/>
    <col min="12043" max="12043" width="12.42578125" style="1" customWidth="1"/>
    <col min="12044" max="12288" width="9.140625" style="1"/>
    <col min="12289" max="12289" width="7.5703125" style="1" customWidth="1"/>
    <col min="12290" max="12290" width="10.140625" style="1" customWidth="1"/>
    <col min="12291" max="12291" width="73.42578125" style="1" customWidth="1"/>
    <col min="12292" max="12292" width="13.85546875" style="1" customWidth="1"/>
    <col min="12293" max="12293" width="18.7109375" style="1" customWidth="1"/>
    <col min="12294" max="12294" width="0" style="1" hidden="1" customWidth="1"/>
    <col min="12295" max="12295" width="21" style="1" customWidth="1"/>
    <col min="12296" max="12296" width="12" style="1" bestFit="1" customWidth="1"/>
    <col min="12297" max="12297" width="13.5703125" style="1" bestFit="1" customWidth="1"/>
    <col min="12298" max="12298" width="14.7109375" style="1" customWidth="1"/>
    <col min="12299" max="12299" width="12.42578125" style="1" customWidth="1"/>
    <col min="12300" max="12544" width="9.140625" style="1"/>
    <col min="12545" max="12545" width="7.5703125" style="1" customWidth="1"/>
    <col min="12546" max="12546" width="10.140625" style="1" customWidth="1"/>
    <col min="12547" max="12547" width="73.42578125" style="1" customWidth="1"/>
    <col min="12548" max="12548" width="13.85546875" style="1" customWidth="1"/>
    <col min="12549" max="12549" width="18.7109375" style="1" customWidth="1"/>
    <col min="12550" max="12550" width="0" style="1" hidden="1" customWidth="1"/>
    <col min="12551" max="12551" width="21" style="1" customWidth="1"/>
    <col min="12552" max="12552" width="12" style="1" bestFit="1" customWidth="1"/>
    <col min="12553" max="12553" width="13.5703125" style="1" bestFit="1" customWidth="1"/>
    <col min="12554" max="12554" width="14.7109375" style="1" customWidth="1"/>
    <col min="12555" max="12555" width="12.42578125" style="1" customWidth="1"/>
    <col min="12556" max="12800" width="9.140625" style="1"/>
    <col min="12801" max="12801" width="7.5703125" style="1" customWidth="1"/>
    <col min="12802" max="12802" width="10.140625" style="1" customWidth="1"/>
    <col min="12803" max="12803" width="73.42578125" style="1" customWidth="1"/>
    <col min="12804" max="12804" width="13.85546875" style="1" customWidth="1"/>
    <col min="12805" max="12805" width="18.7109375" style="1" customWidth="1"/>
    <col min="12806" max="12806" width="0" style="1" hidden="1" customWidth="1"/>
    <col min="12807" max="12807" width="21" style="1" customWidth="1"/>
    <col min="12808" max="12808" width="12" style="1" bestFit="1" customWidth="1"/>
    <col min="12809" max="12809" width="13.5703125" style="1" bestFit="1" customWidth="1"/>
    <col min="12810" max="12810" width="14.7109375" style="1" customWidth="1"/>
    <col min="12811" max="12811" width="12.42578125" style="1" customWidth="1"/>
    <col min="12812" max="13056" width="9.140625" style="1"/>
    <col min="13057" max="13057" width="7.5703125" style="1" customWidth="1"/>
    <col min="13058" max="13058" width="10.140625" style="1" customWidth="1"/>
    <col min="13059" max="13059" width="73.42578125" style="1" customWidth="1"/>
    <col min="13060" max="13060" width="13.85546875" style="1" customWidth="1"/>
    <col min="13061" max="13061" width="18.7109375" style="1" customWidth="1"/>
    <col min="13062" max="13062" width="0" style="1" hidden="1" customWidth="1"/>
    <col min="13063" max="13063" width="21" style="1" customWidth="1"/>
    <col min="13064" max="13064" width="12" style="1" bestFit="1" customWidth="1"/>
    <col min="13065" max="13065" width="13.5703125" style="1" bestFit="1" customWidth="1"/>
    <col min="13066" max="13066" width="14.7109375" style="1" customWidth="1"/>
    <col min="13067" max="13067" width="12.42578125" style="1" customWidth="1"/>
    <col min="13068" max="13312" width="9.140625" style="1"/>
    <col min="13313" max="13313" width="7.5703125" style="1" customWidth="1"/>
    <col min="13314" max="13314" width="10.140625" style="1" customWidth="1"/>
    <col min="13315" max="13315" width="73.42578125" style="1" customWidth="1"/>
    <col min="13316" max="13316" width="13.85546875" style="1" customWidth="1"/>
    <col min="13317" max="13317" width="18.7109375" style="1" customWidth="1"/>
    <col min="13318" max="13318" width="0" style="1" hidden="1" customWidth="1"/>
    <col min="13319" max="13319" width="21" style="1" customWidth="1"/>
    <col min="13320" max="13320" width="12" style="1" bestFit="1" customWidth="1"/>
    <col min="13321" max="13321" width="13.5703125" style="1" bestFit="1" customWidth="1"/>
    <col min="13322" max="13322" width="14.7109375" style="1" customWidth="1"/>
    <col min="13323" max="13323" width="12.42578125" style="1" customWidth="1"/>
    <col min="13324" max="13568" width="9.140625" style="1"/>
    <col min="13569" max="13569" width="7.5703125" style="1" customWidth="1"/>
    <col min="13570" max="13570" width="10.140625" style="1" customWidth="1"/>
    <col min="13571" max="13571" width="73.42578125" style="1" customWidth="1"/>
    <col min="13572" max="13572" width="13.85546875" style="1" customWidth="1"/>
    <col min="13573" max="13573" width="18.7109375" style="1" customWidth="1"/>
    <col min="13574" max="13574" width="0" style="1" hidden="1" customWidth="1"/>
    <col min="13575" max="13575" width="21" style="1" customWidth="1"/>
    <col min="13576" max="13576" width="12" style="1" bestFit="1" customWidth="1"/>
    <col min="13577" max="13577" width="13.5703125" style="1" bestFit="1" customWidth="1"/>
    <col min="13578" max="13578" width="14.7109375" style="1" customWidth="1"/>
    <col min="13579" max="13579" width="12.42578125" style="1" customWidth="1"/>
    <col min="13580" max="13824" width="9.140625" style="1"/>
    <col min="13825" max="13825" width="7.5703125" style="1" customWidth="1"/>
    <col min="13826" max="13826" width="10.140625" style="1" customWidth="1"/>
    <col min="13827" max="13827" width="73.42578125" style="1" customWidth="1"/>
    <col min="13828" max="13828" width="13.85546875" style="1" customWidth="1"/>
    <col min="13829" max="13829" width="18.7109375" style="1" customWidth="1"/>
    <col min="13830" max="13830" width="0" style="1" hidden="1" customWidth="1"/>
    <col min="13831" max="13831" width="21" style="1" customWidth="1"/>
    <col min="13832" max="13832" width="12" style="1" bestFit="1" customWidth="1"/>
    <col min="13833" max="13833" width="13.5703125" style="1" bestFit="1" customWidth="1"/>
    <col min="13834" max="13834" width="14.7109375" style="1" customWidth="1"/>
    <col min="13835" max="13835" width="12.42578125" style="1" customWidth="1"/>
    <col min="13836" max="14080" width="9.140625" style="1"/>
    <col min="14081" max="14081" width="7.5703125" style="1" customWidth="1"/>
    <col min="14082" max="14082" width="10.140625" style="1" customWidth="1"/>
    <col min="14083" max="14083" width="73.42578125" style="1" customWidth="1"/>
    <col min="14084" max="14084" width="13.85546875" style="1" customWidth="1"/>
    <col min="14085" max="14085" width="18.7109375" style="1" customWidth="1"/>
    <col min="14086" max="14086" width="0" style="1" hidden="1" customWidth="1"/>
    <col min="14087" max="14087" width="21" style="1" customWidth="1"/>
    <col min="14088" max="14088" width="12" style="1" bestFit="1" customWidth="1"/>
    <col min="14089" max="14089" width="13.5703125" style="1" bestFit="1" customWidth="1"/>
    <col min="14090" max="14090" width="14.7109375" style="1" customWidth="1"/>
    <col min="14091" max="14091" width="12.42578125" style="1" customWidth="1"/>
    <col min="14092" max="14336" width="9.140625" style="1"/>
    <col min="14337" max="14337" width="7.5703125" style="1" customWidth="1"/>
    <col min="14338" max="14338" width="10.140625" style="1" customWidth="1"/>
    <col min="14339" max="14339" width="73.42578125" style="1" customWidth="1"/>
    <col min="14340" max="14340" width="13.85546875" style="1" customWidth="1"/>
    <col min="14341" max="14341" width="18.7109375" style="1" customWidth="1"/>
    <col min="14342" max="14342" width="0" style="1" hidden="1" customWidth="1"/>
    <col min="14343" max="14343" width="21" style="1" customWidth="1"/>
    <col min="14344" max="14344" width="12" style="1" bestFit="1" customWidth="1"/>
    <col min="14345" max="14345" width="13.5703125" style="1" bestFit="1" customWidth="1"/>
    <col min="14346" max="14346" width="14.7109375" style="1" customWidth="1"/>
    <col min="14347" max="14347" width="12.42578125" style="1" customWidth="1"/>
    <col min="14348" max="14592" width="9.140625" style="1"/>
    <col min="14593" max="14593" width="7.5703125" style="1" customWidth="1"/>
    <col min="14594" max="14594" width="10.140625" style="1" customWidth="1"/>
    <col min="14595" max="14595" width="73.42578125" style="1" customWidth="1"/>
    <col min="14596" max="14596" width="13.85546875" style="1" customWidth="1"/>
    <col min="14597" max="14597" width="18.7109375" style="1" customWidth="1"/>
    <col min="14598" max="14598" width="0" style="1" hidden="1" customWidth="1"/>
    <col min="14599" max="14599" width="21" style="1" customWidth="1"/>
    <col min="14600" max="14600" width="12" style="1" bestFit="1" customWidth="1"/>
    <col min="14601" max="14601" width="13.5703125" style="1" bestFit="1" customWidth="1"/>
    <col min="14602" max="14602" width="14.7109375" style="1" customWidth="1"/>
    <col min="14603" max="14603" width="12.42578125" style="1" customWidth="1"/>
    <col min="14604" max="14848" width="9.140625" style="1"/>
    <col min="14849" max="14849" width="7.5703125" style="1" customWidth="1"/>
    <col min="14850" max="14850" width="10.140625" style="1" customWidth="1"/>
    <col min="14851" max="14851" width="73.42578125" style="1" customWidth="1"/>
    <col min="14852" max="14852" width="13.85546875" style="1" customWidth="1"/>
    <col min="14853" max="14853" width="18.7109375" style="1" customWidth="1"/>
    <col min="14854" max="14854" width="0" style="1" hidden="1" customWidth="1"/>
    <col min="14855" max="14855" width="21" style="1" customWidth="1"/>
    <col min="14856" max="14856" width="12" style="1" bestFit="1" customWidth="1"/>
    <col min="14857" max="14857" width="13.5703125" style="1" bestFit="1" customWidth="1"/>
    <col min="14858" max="14858" width="14.7109375" style="1" customWidth="1"/>
    <col min="14859" max="14859" width="12.42578125" style="1" customWidth="1"/>
    <col min="14860" max="15104" width="9.140625" style="1"/>
    <col min="15105" max="15105" width="7.5703125" style="1" customWidth="1"/>
    <col min="15106" max="15106" width="10.140625" style="1" customWidth="1"/>
    <col min="15107" max="15107" width="73.42578125" style="1" customWidth="1"/>
    <col min="15108" max="15108" width="13.85546875" style="1" customWidth="1"/>
    <col min="15109" max="15109" width="18.7109375" style="1" customWidth="1"/>
    <col min="15110" max="15110" width="0" style="1" hidden="1" customWidth="1"/>
    <col min="15111" max="15111" width="21" style="1" customWidth="1"/>
    <col min="15112" max="15112" width="12" style="1" bestFit="1" customWidth="1"/>
    <col min="15113" max="15113" width="13.5703125" style="1" bestFit="1" customWidth="1"/>
    <col min="15114" max="15114" width="14.7109375" style="1" customWidth="1"/>
    <col min="15115" max="15115" width="12.42578125" style="1" customWidth="1"/>
    <col min="15116" max="15360" width="9.140625" style="1"/>
    <col min="15361" max="15361" width="7.5703125" style="1" customWidth="1"/>
    <col min="15362" max="15362" width="10.140625" style="1" customWidth="1"/>
    <col min="15363" max="15363" width="73.42578125" style="1" customWidth="1"/>
    <col min="15364" max="15364" width="13.85546875" style="1" customWidth="1"/>
    <col min="15365" max="15365" width="18.7109375" style="1" customWidth="1"/>
    <col min="15366" max="15366" width="0" style="1" hidden="1" customWidth="1"/>
    <col min="15367" max="15367" width="21" style="1" customWidth="1"/>
    <col min="15368" max="15368" width="12" style="1" bestFit="1" customWidth="1"/>
    <col min="15369" max="15369" width="13.5703125" style="1" bestFit="1" customWidth="1"/>
    <col min="15370" max="15370" width="14.7109375" style="1" customWidth="1"/>
    <col min="15371" max="15371" width="12.42578125" style="1" customWidth="1"/>
    <col min="15372" max="15616" width="9.140625" style="1"/>
    <col min="15617" max="15617" width="7.5703125" style="1" customWidth="1"/>
    <col min="15618" max="15618" width="10.140625" style="1" customWidth="1"/>
    <col min="15619" max="15619" width="73.42578125" style="1" customWidth="1"/>
    <col min="15620" max="15620" width="13.85546875" style="1" customWidth="1"/>
    <col min="15621" max="15621" width="18.7109375" style="1" customWidth="1"/>
    <col min="15622" max="15622" width="0" style="1" hidden="1" customWidth="1"/>
    <col min="15623" max="15623" width="21" style="1" customWidth="1"/>
    <col min="15624" max="15624" width="12" style="1" bestFit="1" customWidth="1"/>
    <col min="15625" max="15625" width="13.5703125" style="1" bestFit="1" customWidth="1"/>
    <col min="15626" max="15626" width="14.7109375" style="1" customWidth="1"/>
    <col min="15627" max="15627" width="12.42578125" style="1" customWidth="1"/>
    <col min="15628" max="15872" width="9.140625" style="1"/>
    <col min="15873" max="15873" width="7.5703125" style="1" customWidth="1"/>
    <col min="15874" max="15874" width="10.140625" style="1" customWidth="1"/>
    <col min="15875" max="15875" width="73.42578125" style="1" customWidth="1"/>
    <col min="15876" max="15876" width="13.85546875" style="1" customWidth="1"/>
    <col min="15877" max="15877" width="18.7109375" style="1" customWidth="1"/>
    <col min="15878" max="15878" width="0" style="1" hidden="1" customWidth="1"/>
    <col min="15879" max="15879" width="21" style="1" customWidth="1"/>
    <col min="15880" max="15880" width="12" style="1" bestFit="1" customWidth="1"/>
    <col min="15881" max="15881" width="13.5703125" style="1" bestFit="1" customWidth="1"/>
    <col min="15882" max="15882" width="14.7109375" style="1" customWidth="1"/>
    <col min="15883" max="15883" width="12.42578125" style="1" customWidth="1"/>
    <col min="15884" max="16128" width="9.140625" style="1"/>
    <col min="16129" max="16129" width="7.5703125" style="1" customWidth="1"/>
    <col min="16130" max="16130" width="10.140625" style="1" customWidth="1"/>
    <col min="16131" max="16131" width="73.42578125" style="1" customWidth="1"/>
    <col min="16132" max="16132" width="13.85546875" style="1" customWidth="1"/>
    <col min="16133" max="16133" width="18.7109375" style="1" customWidth="1"/>
    <col min="16134" max="16134" width="0" style="1" hidden="1" customWidth="1"/>
    <col min="16135" max="16135" width="21" style="1" customWidth="1"/>
    <col min="16136" max="16136" width="12" style="1" bestFit="1" customWidth="1"/>
    <col min="16137" max="16137" width="13.5703125" style="1" bestFit="1" customWidth="1"/>
    <col min="16138" max="16138" width="14.7109375" style="1" customWidth="1"/>
    <col min="16139" max="16139" width="12.42578125" style="1" customWidth="1"/>
    <col min="16140" max="16384" width="9.140625" style="1"/>
  </cols>
  <sheetData>
    <row r="1" spans="1:8">
      <c r="D1" s="1107" t="s">
        <v>745</v>
      </c>
      <c r="E1" s="1108"/>
    </row>
    <row r="2" spans="1:8" ht="40.5" customHeight="1">
      <c r="D2" s="1108"/>
      <c r="E2" s="1108"/>
    </row>
    <row r="3" spans="1:8" ht="13.5" customHeight="1">
      <c r="A3" s="984" t="s">
        <v>744</v>
      </c>
      <c r="B3" s="984"/>
      <c r="C3" s="984"/>
      <c r="D3" s="984"/>
      <c r="E3" s="984"/>
      <c r="F3" s="984"/>
    </row>
    <row r="4" spans="1:8" ht="29.25" customHeight="1">
      <c r="A4" s="984"/>
      <c r="B4" s="984"/>
      <c r="C4" s="984"/>
      <c r="D4" s="984"/>
      <c r="E4" s="984"/>
      <c r="F4" s="984"/>
    </row>
    <row r="5" spans="1:8" ht="21.75" customHeight="1" thickBot="1">
      <c r="A5" s="158"/>
      <c r="B5" s="159"/>
      <c r="C5" s="160"/>
      <c r="D5" s="160"/>
      <c r="E5" s="161" t="s">
        <v>0</v>
      </c>
    </row>
    <row r="6" spans="1:8" ht="31.5" customHeight="1" thickBot="1">
      <c r="A6" s="985" t="s">
        <v>2</v>
      </c>
      <c r="B6" s="985" t="s">
        <v>346</v>
      </c>
      <c r="C6" s="985" t="s">
        <v>347</v>
      </c>
      <c r="D6" s="985" t="s">
        <v>296</v>
      </c>
      <c r="E6" s="986" t="s">
        <v>348</v>
      </c>
      <c r="F6" s="163"/>
    </row>
    <row r="7" spans="1:8" ht="15.75" customHeight="1" thickBot="1">
      <c r="A7" s="985"/>
      <c r="B7" s="985"/>
      <c r="C7" s="985"/>
      <c r="D7" s="985"/>
      <c r="E7" s="987"/>
      <c r="F7" s="164"/>
    </row>
    <row r="8" spans="1:8" ht="13.5" thickBot="1">
      <c r="A8" s="165" t="s">
        <v>10</v>
      </c>
      <c r="B8" s="165" t="s">
        <v>11</v>
      </c>
      <c r="C8" s="165" t="s">
        <v>12</v>
      </c>
      <c r="D8" s="165" t="s">
        <v>13</v>
      </c>
      <c r="E8" s="165" t="s">
        <v>14</v>
      </c>
      <c r="F8" s="164"/>
    </row>
    <row r="9" spans="1:8" ht="18" customHeight="1" thickBot="1">
      <c r="A9" s="166" t="s">
        <v>170</v>
      </c>
      <c r="B9" s="166"/>
      <c r="C9" s="167" t="s">
        <v>349</v>
      </c>
      <c r="D9" s="168"/>
      <c r="E9" s="169">
        <f>SUM(E10,E16,E20,E26,E39,E46,E50,E55)</f>
        <v>83882950</v>
      </c>
      <c r="F9" s="164"/>
    </row>
    <row r="10" spans="1:8" ht="13.5" thickBot="1">
      <c r="A10" s="992"/>
      <c r="B10" s="170" t="s">
        <v>350</v>
      </c>
      <c r="C10" s="171" t="s">
        <v>351</v>
      </c>
      <c r="D10" s="171"/>
      <c r="E10" s="172">
        <f>SUM(E11,E15)</f>
        <v>11700000</v>
      </c>
      <c r="F10" s="164"/>
    </row>
    <row r="11" spans="1:8" ht="12.75" customHeight="1">
      <c r="A11" s="992"/>
      <c r="B11" s="993" t="s">
        <v>352</v>
      </c>
      <c r="C11" s="994"/>
      <c r="D11" s="173"/>
      <c r="E11" s="174">
        <f>SUM(E12:E14)</f>
        <v>11700000</v>
      </c>
      <c r="F11" s="175"/>
    </row>
    <row r="12" spans="1:8" ht="28.5" customHeight="1">
      <c r="A12" s="992"/>
      <c r="B12" s="995"/>
      <c r="C12" s="996" t="s">
        <v>353</v>
      </c>
      <c r="D12" s="176" t="s">
        <v>354</v>
      </c>
      <c r="E12" s="177">
        <v>260000</v>
      </c>
      <c r="F12" s="175"/>
    </row>
    <row r="13" spans="1:8" ht="25.5" customHeight="1">
      <c r="A13" s="992"/>
      <c r="B13" s="995"/>
      <c r="C13" s="996"/>
      <c r="D13" s="176" t="s">
        <v>355</v>
      </c>
      <c r="E13" s="178">
        <v>11437500</v>
      </c>
      <c r="F13" s="175"/>
    </row>
    <row r="14" spans="1:8" ht="32.25" customHeight="1">
      <c r="A14" s="992"/>
      <c r="B14" s="995"/>
      <c r="C14" s="996"/>
      <c r="D14" s="179" t="s">
        <v>356</v>
      </c>
      <c r="E14" s="177">
        <v>2500</v>
      </c>
      <c r="F14" s="175"/>
      <c r="H14" s="180"/>
    </row>
    <row r="15" spans="1:8" ht="12.75" customHeight="1" thickBot="1">
      <c r="A15" s="992"/>
      <c r="B15" s="997" t="s">
        <v>357</v>
      </c>
      <c r="C15" s="998"/>
      <c r="D15" s="181"/>
      <c r="E15" s="182">
        <v>0</v>
      </c>
      <c r="F15" s="175"/>
    </row>
    <row r="16" spans="1:8" ht="13.5" thickBot="1">
      <c r="A16" s="992"/>
      <c r="B16" s="183" t="s">
        <v>358</v>
      </c>
      <c r="C16" s="184" t="s">
        <v>359</v>
      </c>
      <c r="D16" s="185"/>
      <c r="E16" s="172">
        <f>SUM(E17,E19)</f>
        <v>20000</v>
      </c>
      <c r="F16" s="164"/>
    </row>
    <row r="17" spans="1:6">
      <c r="A17" s="992"/>
      <c r="B17" s="993" t="s">
        <v>352</v>
      </c>
      <c r="C17" s="999"/>
      <c r="D17" s="186"/>
      <c r="E17" s="187">
        <f>SUM(E18)</f>
        <v>20000</v>
      </c>
      <c r="F17" s="175"/>
    </row>
    <row r="18" spans="1:6" ht="45.75" customHeight="1">
      <c r="A18" s="992"/>
      <c r="B18" s="188"/>
      <c r="C18" s="125" t="s">
        <v>360</v>
      </c>
      <c r="D18" s="189">
        <v>2210</v>
      </c>
      <c r="E18" s="178">
        <v>20000</v>
      </c>
      <c r="F18" s="175"/>
    </row>
    <row r="19" spans="1:6" ht="13.5" thickBot="1">
      <c r="A19" s="992"/>
      <c r="B19" s="997" t="s">
        <v>357</v>
      </c>
      <c r="C19" s="1000"/>
      <c r="D19" s="190"/>
      <c r="E19" s="191">
        <v>0</v>
      </c>
      <c r="F19" s="175"/>
    </row>
    <row r="20" spans="1:6" ht="13.5" thickBot="1">
      <c r="A20" s="992"/>
      <c r="B20" s="192" t="s">
        <v>361</v>
      </c>
      <c r="C20" s="184" t="s">
        <v>362</v>
      </c>
      <c r="D20" s="193"/>
      <c r="E20" s="172">
        <f>SUM(E21,E25)</f>
        <v>104600</v>
      </c>
      <c r="F20" s="164"/>
    </row>
    <row r="21" spans="1:6">
      <c r="A21" s="992"/>
      <c r="B21" s="993" t="s">
        <v>352</v>
      </c>
      <c r="C21" s="999"/>
      <c r="D21" s="186"/>
      <c r="E21" s="187">
        <f>SUM(E22:E24)</f>
        <v>104600</v>
      </c>
      <c r="F21" s="175"/>
    </row>
    <row r="22" spans="1:6" ht="20.25" customHeight="1">
      <c r="A22" s="992"/>
      <c r="B22" s="1001"/>
      <c r="C22" s="1002" t="s">
        <v>363</v>
      </c>
      <c r="D22" s="194" t="s">
        <v>354</v>
      </c>
      <c r="E22" s="178">
        <v>75200</v>
      </c>
      <c r="F22" s="175"/>
    </row>
    <row r="23" spans="1:6" ht="20.25" customHeight="1">
      <c r="A23" s="992"/>
      <c r="B23" s="1001"/>
      <c r="C23" s="1002"/>
      <c r="D23" s="194" t="s">
        <v>355</v>
      </c>
      <c r="E23" s="178">
        <v>27300</v>
      </c>
      <c r="F23" s="175"/>
    </row>
    <row r="24" spans="1:6" ht="44.25" customHeight="1">
      <c r="A24" s="992"/>
      <c r="B24" s="1001"/>
      <c r="C24" s="1002"/>
      <c r="D24" s="195" t="s">
        <v>356</v>
      </c>
      <c r="E24" s="178">
        <v>2100</v>
      </c>
      <c r="F24" s="175"/>
    </row>
    <row r="25" spans="1:6" ht="13.5" thickBot="1">
      <c r="A25" s="992"/>
      <c r="B25" s="997" t="s">
        <v>357</v>
      </c>
      <c r="C25" s="1000"/>
      <c r="D25" s="190"/>
      <c r="E25" s="191">
        <v>0</v>
      </c>
      <c r="F25" s="175"/>
    </row>
    <row r="26" spans="1:6" ht="13.5" thickBot="1">
      <c r="A26" s="992"/>
      <c r="B26" s="192" t="s">
        <v>171</v>
      </c>
      <c r="C26" s="196" t="s">
        <v>364</v>
      </c>
      <c r="D26" s="184"/>
      <c r="E26" s="172">
        <f>SUM(E27,E30)</f>
        <v>50706895</v>
      </c>
      <c r="F26" s="164"/>
    </row>
    <row r="27" spans="1:6">
      <c r="A27" s="992"/>
      <c r="B27" s="993" t="s">
        <v>352</v>
      </c>
      <c r="C27" s="1004"/>
      <c r="D27" s="186"/>
      <c r="E27" s="187">
        <f>SUM(E28:E29)</f>
        <v>5403895</v>
      </c>
      <c r="F27" s="175"/>
    </row>
    <row r="28" spans="1:6" ht="41.25" customHeight="1">
      <c r="A28" s="992"/>
      <c r="B28" s="989"/>
      <c r="C28" s="197" t="s">
        <v>360</v>
      </c>
      <c r="D28" s="198">
        <v>2210</v>
      </c>
      <c r="E28" s="178">
        <v>5400000</v>
      </c>
      <c r="F28" s="175"/>
    </row>
    <row r="29" spans="1:6" ht="42" customHeight="1">
      <c r="A29" s="992"/>
      <c r="B29" s="990"/>
      <c r="C29" s="197" t="s">
        <v>365</v>
      </c>
      <c r="D29" s="198">
        <v>2360</v>
      </c>
      <c r="E29" s="178">
        <v>3895</v>
      </c>
      <c r="F29" s="175"/>
    </row>
    <row r="30" spans="1:6" ht="15.75" customHeight="1">
      <c r="A30" s="992"/>
      <c r="B30" s="1013" t="s">
        <v>366</v>
      </c>
      <c r="C30" s="1010"/>
      <c r="D30" s="199"/>
      <c r="E30" s="200">
        <f>SUM(E31:E38)</f>
        <v>45303000</v>
      </c>
      <c r="F30" s="175"/>
    </row>
    <row r="31" spans="1:6" ht="42" customHeight="1">
      <c r="A31" s="992"/>
      <c r="B31" s="989"/>
      <c r="C31" s="201" t="s">
        <v>367</v>
      </c>
      <c r="D31" s="202">
        <v>6207</v>
      </c>
      <c r="E31" s="178">
        <v>11147000</v>
      </c>
      <c r="F31" s="175"/>
    </row>
    <row r="32" spans="1:6" ht="41.25" customHeight="1">
      <c r="A32" s="992"/>
      <c r="B32" s="990"/>
      <c r="C32" s="203" t="s">
        <v>368</v>
      </c>
      <c r="D32" s="202">
        <v>6209</v>
      </c>
      <c r="E32" s="178">
        <v>4436000</v>
      </c>
      <c r="F32" s="175"/>
    </row>
    <row r="33" spans="1:6" ht="41.25" customHeight="1">
      <c r="A33" s="992"/>
      <c r="B33" s="990"/>
      <c r="C33" s="201" t="s">
        <v>369</v>
      </c>
      <c r="D33" s="989">
        <v>6510</v>
      </c>
      <c r="E33" s="177">
        <v>1880000</v>
      </c>
      <c r="F33" s="175"/>
    </row>
    <row r="34" spans="1:6" ht="68.25" customHeight="1">
      <c r="A34" s="992"/>
      <c r="B34" s="990"/>
      <c r="C34" s="204" t="s">
        <v>370</v>
      </c>
      <c r="D34" s="990"/>
      <c r="E34" s="178">
        <v>1109000</v>
      </c>
      <c r="F34" s="175"/>
    </row>
    <row r="35" spans="1:6" ht="78.75" customHeight="1">
      <c r="A35" s="992"/>
      <c r="B35" s="990"/>
      <c r="C35" s="204" t="s">
        <v>371</v>
      </c>
      <c r="D35" s="990"/>
      <c r="E35" s="177">
        <v>91000</v>
      </c>
      <c r="F35" s="175"/>
    </row>
    <row r="36" spans="1:6" ht="72.75" customHeight="1">
      <c r="A36" s="992"/>
      <c r="B36" s="990"/>
      <c r="C36" s="204" t="s">
        <v>372</v>
      </c>
      <c r="D36" s="991"/>
      <c r="E36" s="178">
        <v>4982000</v>
      </c>
      <c r="F36" s="175"/>
    </row>
    <row r="37" spans="1:6" ht="41.25" customHeight="1">
      <c r="A37" s="992"/>
      <c r="B37" s="990"/>
      <c r="C37" s="205" t="s">
        <v>373</v>
      </c>
      <c r="D37" s="198">
        <v>6517</v>
      </c>
      <c r="E37" s="178">
        <v>16341000</v>
      </c>
      <c r="F37" s="175"/>
    </row>
    <row r="38" spans="1:6" ht="35.25" customHeight="1" thickBot="1">
      <c r="A38" s="992"/>
      <c r="B38" s="990"/>
      <c r="C38" s="206" t="s">
        <v>374</v>
      </c>
      <c r="D38" s="207">
        <v>6519</v>
      </c>
      <c r="E38" s="208">
        <v>5317000</v>
      </c>
      <c r="F38" s="175"/>
    </row>
    <row r="39" spans="1:6" ht="13.5" thickBot="1">
      <c r="A39" s="992"/>
      <c r="B39" s="170" t="s">
        <v>226</v>
      </c>
      <c r="C39" s="184" t="s">
        <v>375</v>
      </c>
      <c r="D39" s="184"/>
      <c r="E39" s="172">
        <f>SUM(E40,E43)</f>
        <v>5556000</v>
      </c>
      <c r="F39" s="164"/>
    </row>
    <row r="40" spans="1:6">
      <c r="A40" s="992"/>
      <c r="B40" s="1003" t="s">
        <v>352</v>
      </c>
      <c r="C40" s="1004"/>
      <c r="D40" s="209"/>
      <c r="E40" s="187">
        <f>SUM(E41:E42)</f>
        <v>5541000</v>
      </c>
      <c r="F40" s="175"/>
    </row>
    <row r="41" spans="1:6" ht="21.75" customHeight="1">
      <c r="A41" s="992"/>
      <c r="B41" s="1005"/>
      <c r="C41" s="1007" t="s">
        <v>360</v>
      </c>
      <c r="D41" s="198">
        <v>2218</v>
      </c>
      <c r="E41" s="178">
        <v>4155000</v>
      </c>
      <c r="F41" s="175"/>
    </row>
    <row r="42" spans="1:6" ht="20.25" customHeight="1">
      <c r="A42" s="992"/>
      <c r="B42" s="1006"/>
      <c r="C42" s="1008"/>
      <c r="D42" s="198">
        <v>2219</v>
      </c>
      <c r="E42" s="177">
        <v>1386000</v>
      </c>
      <c r="F42" s="175"/>
    </row>
    <row r="43" spans="1:6">
      <c r="A43" s="992"/>
      <c r="B43" s="1009" t="s">
        <v>366</v>
      </c>
      <c r="C43" s="1010"/>
      <c r="D43" s="209"/>
      <c r="E43" s="210">
        <f>SUM(E44:E45)</f>
        <v>15000</v>
      </c>
      <c r="F43" s="175"/>
    </row>
    <row r="44" spans="1:6" ht="31.5" customHeight="1">
      <c r="A44" s="992"/>
      <c r="B44" s="1005"/>
      <c r="C44" s="1007" t="s">
        <v>369</v>
      </c>
      <c r="D44" s="198">
        <v>6518</v>
      </c>
      <c r="E44" s="178">
        <v>11000</v>
      </c>
      <c r="F44" s="175"/>
    </row>
    <row r="45" spans="1:6" ht="21" customHeight="1" thickBot="1">
      <c r="A45" s="992"/>
      <c r="B45" s="1011"/>
      <c r="C45" s="1012"/>
      <c r="D45" s="211">
        <v>6519</v>
      </c>
      <c r="E45" s="212">
        <v>4000</v>
      </c>
      <c r="F45" s="175"/>
    </row>
    <row r="46" spans="1:6" ht="13.5" thickBot="1">
      <c r="A46" s="992"/>
      <c r="B46" s="170" t="s">
        <v>376</v>
      </c>
      <c r="C46" s="196" t="s">
        <v>377</v>
      </c>
      <c r="D46" s="184"/>
      <c r="E46" s="172">
        <f>SUM(E47,E49)</f>
        <v>6500000</v>
      </c>
      <c r="F46" s="164"/>
    </row>
    <row r="47" spans="1:6">
      <c r="A47" s="992"/>
      <c r="B47" s="1027" t="s">
        <v>352</v>
      </c>
      <c r="C47" s="1028"/>
      <c r="D47" s="213"/>
      <c r="E47" s="187">
        <f>SUM(E48)</f>
        <v>6500000</v>
      </c>
      <c r="F47" s="175"/>
    </row>
    <row r="48" spans="1:6" ht="24" customHeight="1">
      <c r="A48" s="992"/>
      <c r="B48" s="214"/>
      <c r="C48" s="215" t="s">
        <v>378</v>
      </c>
      <c r="D48" s="216" t="s">
        <v>379</v>
      </c>
      <c r="E48" s="178">
        <v>6500000</v>
      </c>
      <c r="F48" s="175"/>
    </row>
    <row r="49" spans="1:6" ht="13.5" thickBot="1">
      <c r="A49" s="992"/>
      <c r="B49" s="1029" t="s">
        <v>357</v>
      </c>
      <c r="C49" s="1030"/>
      <c r="D49" s="217"/>
      <c r="E49" s="182">
        <v>0</v>
      </c>
      <c r="F49" s="175"/>
    </row>
    <row r="50" spans="1:6" ht="13.5" thickBot="1">
      <c r="A50" s="992"/>
      <c r="B50" s="218" t="s">
        <v>180</v>
      </c>
      <c r="C50" s="184" t="s">
        <v>380</v>
      </c>
      <c r="D50" s="219"/>
      <c r="E50" s="172">
        <f>SUM(E51:E52)</f>
        <v>9275455</v>
      </c>
      <c r="F50" s="164"/>
    </row>
    <row r="51" spans="1:6">
      <c r="A51" s="992"/>
      <c r="B51" s="993" t="s">
        <v>381</v>
      </c>
      <c r="C51" s="999"/>
      <c r="D51" s="186"/>
      <c r="E51" s="187">
        <v>0</v>
      </c>
      <c r="F51" s="175"/>
    </row>
    <row r="52" spans="1:6">
      <c r="A52" s="992"/>
      <c r="B52" s="1013" t="s">
        <v>366</v>
      </c>
      <c r="C52" s="1023"/>
      <c r="D52" s="209"/>
      <c r="E52" s="210">
        <f>SUM(E53:E54)</f>
        <v>9275455</v>
      </c>
      <c r="F52" s="175"/>
    </row>
    <row r="53" spans="1:6" ht="44.25" customHeight="1">
      <c r="A53" s="992"/>
      <c r="B53" s="1005"/>
      <c r="C53" s="197" t="s">
        <v>382</v>
      </c>
      <c r="D53" s="220">
        <v>6209</v>
      </c>
      <c r="E53" s="177">
        <v>3306000</v>
      </c>
      <c r="F53" s="175"/>
    </row>
    <row r="54" spans="1:6" ht="51" customHeight="1" thickBot="1">
      <c r="A54" s="992"/>
      <c r="B54" s="1011"/>
      <c r="C54" s="197" t="s">
        <v>383</v>
      </c>
      <c r="D54" s="220">
        <v>6510</v>
      </c>
      <c r="E54" s="178">
        <v>5969455</v>
      </c>
      <c r="F54" s="175"/>
    </row>
    <row r="55" spans="1:6" ht="13.5" thickBot="1">
      <c r="A55" s="992"/>
      <c r="B55" s="218" t="s">
        <v>384</v>
      </c>
      <c r="C55" s="196" t="s">
        <v>385</v>
      </c>
      <c r="D55" s="184"/>
      <c r="E55" s="172">
        <f>SUM(E56,E58)</f>
        <v>20000</v>
      </c>
      <c r="F55" s="164"/>
    </row>
    <row r="56" spans="1:6">
      <c r="A56" s="992"/>
      <c r="B56" s="993" t="s">
        <v>352</v>
      </c>
      <c r="C56" s="999"/>
      <c r="D56" s="209"/>
      <c r="E56" s="187">
        <f>SUM(E57)</f>
        <v>20000</v>
      </c>
      <c r="F56" s="175"/>
    </row>
    <row r="57" spans="1:6" ht="38.25">
      <c r="A57" s="992"/>
      <c r="B57" s="221"/>
      <c r="C57" s="222" t="s">
        <v>360</v>
      </c>
      <c r="D57" s="198">
        <v>2210</v>
      </c>
      <c r="E57" s="178">
        <v>20000</v>
      </c>
      <c r="F57" s="175"/>
    </row>
    <row r="58" spans="1:6" ht="13.5" thickBot="1">
      <c r="A58" s="992"/>
      <c r="B58" s="1014" t="s">
        <v>357</v>
      </c>
      <c r="C58" s="1015"/>
      <c r="D58" s="223"/>
      <c r="E58" s="191">
        <v>0</v>
      </c>
      <c r="F58" s="175"/>
    </row>
    <row r="59" spans="1:6" s="180" customFormat="1" ht="15.75" customHeight="1" thickBot="1">
      <c r="A59" s="224" t="s">
        <v>235</v>
      </c>
      <c r="B59" s="225"/>
      <c r="C59" s="226" t="s">
        <v>386</v>
      </c>
      <c r="D59" s="227"/>
      <c r="E59" s="169">
        <f>SUM(E60)</f>
        <v>614000</v>
      </c>
      <c r="F59" s="164"/>
    </row>
    <row r="60" spans="1:6" ht="33.75" customHeight="1" thickBot="1">
      <c r="A60" s="1016"/>
      <c r="B60" s="228" t="s">
        <v>236</v>
      </c>
      <c r="C60" s="171" t="s">
        <v>387</v>
      </c>
      <c r="D60" s="171"/>
      <c r="E60" s="172">
        <f>SUM(E61,E65)</f>
        <v>614000</v>
      </c>
      <c r="F60" s="164"/>
    </row>
    <row r="61" spans="1:6">
      <c r="A61" s="995"/>
      <c r="B61" s="1017" t="s">
        <v>352</v>
      </c>
      <c r="C61" s="1018"/>
      <c r="D61" s="186"/>
      <c r="E61" s="187">
        <f>SUM(E62:E64)</f>
        <v>602000</v>
      </c>
      <c r="F61" s="175"/>
    </row>
    <row r="62" spans="1:6" ht="56.25" customHeight="1">
      <c r="A62" s="995"/>
      <c r="B62" s="1019"/>
      <c r="C62" s="229" t="s">
        <v>388</v>
      </c>
      <c r="D62" s="198">
        <v>2000</v>
      </c>
      <c r="E62" s="178">
        <v>12000</v>
      </c>
      <c r="F62" s="175"/>
    </row>
    <row r="63" spans="1:6" ht="38.25">
      <c r="A63" s="995"/>
      <c r="B63" s="1020"/>
      <c r="C63" s="201" t="s">
        <v>389</v>
      </c>
      <c r="D63" s="198">
        <v>2008</v>
      </c>
      <c r="E63" s="178">
        <v>443000</v>
      </c>
      <c r="F63" s="175"/>
    </row>
    <row r="64" spans="1:6" ht="56.25" customHeight="1">
      <c r="A64" s="995"/>
      <c r="B64" s="1021"/>
      <c r="C64" s="230" t="s">
        <v>390</v>
      </c>
      <c r="D64" s="198">
        <v>2009</v>
      </c>
      <c r="E64" s="177">
        <v>147000</v>
      </c>
      <c r="F64" s="175"/>
    </row>
    <row r="65" spans="1:6">
      <c r="A65" s="995"/>
      <c r="B65" s="1022" t="s">
        <v>366</v>
      </c>
      <c r="C65" s="1023"/>
      <c r="D65" s="209"/>
      <c r="E65" s="210">
        <f>SUM(E66:E68)</f>
        <v>12000</v>
      </c>
      <c r="F65" s="175"/>
    </row>
    <row r="66" spans="1:6" ht="55.5" customHeight="1">
      <c r="A66" s="995"/>
      <c r="B66" s="1024"/>
      <c r="C66" s="229" t="s">
        <v>391</v>
      </c>
      <c r="D66" s="202">
        <v>6200</v>
      </c>
      <c r="E66" s="231">
        <v>2000</v>
      </c>
      <c r="F66" s="175"/>
    </row>
    <row r="67" spans="1:6" ht="49.5" customHeight="1">
      <c r="A67" s="995"/>
      <c r="B67" s="1025"/>
      <c r="C67" s="201" t="s">
        <v>391</v>
      </c>
      <c r="D67" s="198">
        <v>6208</v>
      </c>
      <c r="E67" s="178">
        <v>7000</v>
      </c>
      <c r="F67" s="175"/>
    </row>
    <row r="68" spans="1:6" ht="51" customHeight="1" thickBot="1">
      <c r="A68" s="995"/>
      <c r="B68" s="1026"/>
      <c r="C68" s="232" t="s">
        <v>390</v>
      </c>
      <c r="D68" s="233">
        <v>6209</v>
      </c>
      <c r="E68" s="212">
        <v>3000</v>
      </c>
      <c r="F68" s="175"/>
    </row>
    <row r="69" spans="1:6" ht="16.5" customHeight="1" thickBot="1">
      <c r="A69" s="234">
        <v>500</v>
      </c>
      <c r="B69" s="1034" t="s">
        <v>392</v>
      </c>
      <c r="C69" s="1034"/>
      <c r="D69" s="235"/>
      <c r="E69" s="169">
        <f>SUM(E70)</f>
        <v>305185</v>
      </c>
      <c r="F69" s="236"/>
    </row>
    <row r="70" spans="1:6" ht="13.5" thickBot="1">
      <c r="A70" s="1035"/>
      <c r="B70" s="237">
        <v>50005</v>
      </c>
      <c r="C70" s="184" t="s">
        <v>393</v>
      </c>
      <c r="D70" s="184"/>
      <c r="E70" s="172">
        <f>SUM(E71,E74)</f>
        <v>305185</v>
      </c>
      <c r="F70" s="238"/>
    </row>
    <row r="71" spans="1:6">
      <c r="A71" s="1036"/>
      <c r="B71" s="1017" t="s">
        <v>352</v>
      </c>
      <c r="C71" s="1018"/>
      <c r="D71" s="209"/>
      <c r="E71" s="187">
        <f>SUM(E72:E73)</f>
        <v>305185</v>
      </c>
      <c r="F71" s="175"/>
    </row>
    <row r="72" spans="1:6" ht="41.25" customHeight="1">
      <c r="A72" s="1036"/>
      <c r="B72" s="1037"/>
      <c r="C72" s="222" t="s">
        <v>394</v>
      </c>
      <c r="D72" s="198">
        <v>2007</v>
      </c>
      <c r="E72" s="178">
        <v>259407</v>
      </c>
      <c r="F72" s="175"/>
    </row>
    <row r="73" spans="1:6" ht="40.5" customHeight="1">
      <c r="A73" s="1036"/>
      <c r="B73" s="1037"/>
      <c r="C73" s="222" t="s">
        <v>395</v>
      </c>
      <c r="D73" s="198">
        <v>2009</v>
      </c>
      <c r="E73" s="177">
        <v>45778</v>
      </c>
      <c r="F73" s="175"/>
    </row>
    <row r="74" spans="1:6" ht="13.5" thickBot="1">
      <c r="A74" s="1036"/>
      <c r="B74" s="1033" t="s">
        <v>357</v>
      </c>
      <c r="C74" s="1015"/>
      <c r="D74" s="239"/>
      <c r="E74" s="182">
        <v>0</v>
      </c>
      <c r="F74" s="175"/>
    </row>
    <row r="75" spans="1:6" ht="13.5" thickBot="1">
      <c r="A75" s="234">
        <v>600</v>
      </c>
      <c r="B75" s="234"/>
      <c r="C75" s="168" t="s">
        <v>396</v>
      </c>
      <c r="D75" s="167"/>
      <c r="E75" s="169">
        <f>SUM(E76,E85,E89,E93,E99)</f>
        <v>263145272</v>
      </c>
      <c r="F75" s="240"/>
    </row>
    <row r="76" spans="1:6" ht="13.5" thickBot="1">
      <c r="A76" s="1038"/>
      <c r="B76" s="241">
        <v>60001</v>
      </c>
      <c r="C76" s="184" t="s">
        <v>397</v>
      </c>
      <c r="D76" s="184"/>
      <c r="E76" s="172">
        <f>SUM(E81,E77)</f>
        <v>18862292</v>
      </c>
      <c r="F76" s="164"/>
    </row>
    <row r="77" spans="1:6">
      <c r="A77" s="990"/>
      <c r="B77" s="1017" t="s">
        <v>352</v>
      </c>
      <c r="C77" s="1018"/>
      <c r="D77" s="242"/>
      <c r="E77" s="187">
        <f>SUM(E78:E80)</f>
        <v>2500000</v>
      </c>
      <c r="F77" s="243"/>
    </row>
    <row r="78" spans="1:6">
      <c r="A78" s="990"/>
      <c r="B78" s="1040"/>
      <c r="C78" s="164" t="s">
        <v>398</v>
      </c>
      <c r="D78" s="244" t="s">
        <v>354</v>
      </c>
      <c r="E78" s="178">
        <v>1200000</v>
      </c>
      <c r="F78" s="243"/>
    </row>
    <row r="79" spans="1:6" ht="17.25" customHeight="1">
      <c r="A79" s="990"/>
      <c r="B79" s="1041"/>
      <c r="C79" s="245" t="s">
        <v>399</v>
      </c>
      <c r="D79" s="246" t="s">
        <v>356</v>
      </c>
      <c r="E79" s="178">
        <v>900000</v>
      </c>
      <c r="F79" s="243"/>
    </row>
    <row r="80" spans="1:6" ht="25.5">
      <c r="A80" s="990"/>
      <c r="B80" s="1042"/>
      <c r="C80" s="247" t="s">
        <v>400</v>
      </c>
      <c r="D80" s="248" t="s">
        <v>401</v>
      </c>
      <c r="E80" s="177">
        <v>400000</v>
      </c>
      <c r="F80" s="243"/>
    </row>
    <row r="81" spans="1:6" ht="12.75" customHeight="1">
      <c r="A81" s="990"/>
      <c r="B81" s="1022" t="s">
        <v>366</v>
      </c>
      <c r="C81" s="1022"/>
      <c r="D81" s="249"/>
      <c r="E81" s="210">
        <f>SUM(E82:E84)</f>
        <v>16362292</v>
      </c>
      <c r="F81" s="243"/>
    </row>
    <row r="82" spans="1:6" ht="30.75" customHeight="1">
      <c r="A82" s="990"/>
      <c r="B82" s="1043"/>
      <c r="C82" s="1031" t="s">
        <v>402</v>
      </c>
      <c r="D82" s="251">
        <v>6260</v>
      </c>
      <c r="E82" s="178">
        <f>1774792-1523850</f>
        <v>250942</v>
      </c>
      <c r="F82" s="243"/>
    </row>
    <row r="83" spans="1:6" ht="26.25" customHeight="1">
      <c r="A83" s="990"/>
      <c r="B83" s="1024"/>
      <c r="C83" s="1032"/>
      <c r="D83" s="253">
        <v>6269</v>
      </c>
      <c r="E83" s="178">
        <v>1523850</v>
      </c>
      <c r="F83" s="243"/>
    </row>
    <row r="84" spans="1:6" ht="30.75" customHeight="1" thickBot="1">
      <c r="A84" s="990"/>
      <c r="B84" s="1044"/>
      <c r="C84" s="254" t="s">
        <v>403</v>
      </c>
      <c r="D84" s="255">
        <v>6530</v>
      </c>
      <c r="E84" s="212">
        <v>14587500</v>
      </c>
      <c r="F84" s="243"/>
    </row>
    <row r="85" spans="1:6" ht="13.5" thickBot="1">
      <c r="A85" s="990"/>
      <c r="B85" s="256">
        <v>60003</v>
      </c>
      <c r="C85" s="257" t="s">
        <v>404</v>
      </c>
      <c r="D85" s="257"/>
      <c r="E85" s="172">
        <f>SUM(E86,E88)</f>
        <v>54000000</v>
      </c>
      <c r="F85" s="164"/>
    </row>
    <row r="86" spans="1:6">
      <c r="A86" s="990"/>
      <c r="B86" s="1017" t="s">
        <v>352</v>
      </c>
      <c r="C86" s="1018"/>
      <c r="D86" s="258"/>
      <c r="E86" s="187">
        <f>SUM(E87)</f>
        <v>54000000</v>
      </c>
      <c r="F86" s="243"/>
    </row>
    <row r="87" spans="1:6" ht="38.25">
      <c r="A87" s="990"/>
      <c r="B87" s="259"/>
      <c r="C87" s="197" t="s">
        <v>360</v>
      </c>
      <c r="D87" s="260">
        <v>2210</v>
      </c>
      <c r="E87" s="178">
        <v>54000000</v>
      </c>
      <c r="F87" s="243"/>
    </row>
    <row r="88" spans="1:6" ht="13.5" thickBot="1">
      <c r="A88" s="990"/>
      <c r="B88" s="1033" t="s">
        <v>357</v>
      </c>
      <c r="C88" s="1015"/>
      <c r="D88" s="261"/>
      <c r="E88" s="191">
        <v>0</v>
      </c>
      <c r="F88" s="262"/>
    </row>
    <row r="89" spans="1:6" ht="13.5" thickBot="1">
      <c r="A89" s="990"/>
      <c r="B89" s="263">
        <v>60004</v>
      </c>
      <c r="C89" s="184" t="s">
        <v>405</v>
      </c>
      <c r="D89" s="184"/>
      <c r="E89" s="172">
        <f>SUM(E90,E92)</f>
        <v>100000</v>
      </c>
      <c r="F89" s="264"/>
    </row>
    <row r="90" spans="1:6">
      <c r="A90" s="990"/>
      <c r="B90" s="1017" t="s">
        <v>352</v>
      </c>
      <c r="C90" s="1018"/>
      <c r="D90" s="258"/>
      <c r="E90" s="187">
        <f>SUM(E91)</f>
        <v>100000</v>
      </c>
      <c r="F90" s="265"/>
    </row>
    <row r="91" spans="1:6" ht="20.25" customHeight="1">
      <c r="A91" s="990"/>
      <c r="B91" s="202"/>
      <c r="C91" s="197" t="s">
        <v>406</v>
      </c>
      <c r="D91" s="246" t="s">
        <v>379</v>
      </c>
      <c r="E91" s="178">
        <v>100000</v>
      </c>
      <c r="F91" s="175"/>
    </row>
    <row r="92" spans="1:6" ht="13.5" thickBot="1">
      <c r="A92" s="990"/>
      <c r="B92" s="1033" t="s">
        <v>357</v>
      </c>
      <c r="C92" s="1015"/>
      <c r="D92" s="261"/>
      <c r="E92" s="266">
        <v>0</v>
      </c>
      <c r="F92" s="267"/>
    </row>
    <row r="93" spans="1:6" ht="13.5" thickBot="1">
      <c r="A93" s="990"/>
      <c r="B93" s="263">
        <v>60013</v>
      </c>
      <c r="C93" s="184" t="s">
        <v>407</v>
      </c>
      <c r="D93" s="184"/>
      <c r="E93" s="172">
        <f>SUM(E94,E97)</f>
        <v>190181664</v>
      </c>
      <c r="F93" s="264"/>
    </row>
    <row r="94" spans="1:6">
      <c r="A94" s="990"/>
      <c r="B94" s="1017" t="s">
        <v>352</v>
      </c>
      <c r="C94" s="1018"/>
      <c r="D94" s="258"/>
      <c r="E94" s="187">
        <f>SUM(E95:E96)</f>
        <v>809000</v>
      </c>
      <c r="F94" s="265"/>
    </row>
    <row r="95" spans="1:6" ht="30.75" customHeight="1">
      <c r="A95" s="990"/>
      <c r="B95" s="1045"/>
      <c r="C95" s="1047" t="s">
        <v>408</v>
      </c>
      <c r="D95" s="246" t="s">
        <v>379</v>
      </c>
      <c r="E95" s="178">
        <v>800000</v>
      </c>
      <c r="F95" s="175"/>
    </row>
    <row r="96" spans="1:6" ht="27" customHeight="1">
      <c r="A96" s="990"/>
      <c r="B96" s="1046"/>
      <c r="C96" s="1048"/>
      <c r="D96" s="246" t="s">
        <v>356</v>
      </c>
      <c r="E96" s="178">
        <v>9000</v>
      </c>
      <c r="F96" s="175"/>
    </row>
    <row r="97" spans="1:6">
      <c r="A97" s="990"/>
      <c r="B97" s="1022" t="s">
        <v>366</v>
      </c>
      <c r="C97" s="1023"/>
      <c r="D97" s="258"/>
      <c r="E97" s="210">
        <f>SUM(E98:E98)</f>
        <v>189372664</v>
      </c>
      <c r="F97" s="175"/>
    </row>
    <row r="98" spans="1:6" ht="42" customHeight="1" thickBot="1">
      <c r="A98" s="990"/>
      <c r="B98" s="268"/>
      <c r="C98" s="197" t="s">
        <v>409</v>
      </c>
      <c r="D98" s="260">
        <v>6207</v>
      </c>
      <c r="E98" s="178">
        <f>177975643+11397021</f>
        <v>189372664</v>
      </c>
      <c r="F98" s="175"/>
    </row>
    <row r="99" spans="1:6" ht="13.5" thickBot="1">
      <c r="A99" s="990"/>
      <c r="B99" s="263">
        <v>60095</v>
      </c>
      <c r="C99" s="184" t="s">
        <v>385</v>
      </c>
      <c r="D99" s="184"/>
      <c r="E99" s="172">
        <f>SUM(E100,E102)</f>
        <v>1316</v>
      </c>
      <c r="F99" s="164"/>
    </row>
    <row r="100" spans="1:6">
      <c r="A100" s="990"/>
      <c r="B100" s="1049" t="s">
        <v>352</v>
      </c>
      <c r="C100" s="1050"/>
      <c r="D100" s="261"/>
      <c r="E100" s="187">
        <f>SUM(E101)</f>
        <v>1316</v>
      </c>
      <c r="F100" s="175"/>
    </row>
    <row r="101" spans="1:6" ht="38.25" customHeight="1">
      <c r="A101" s="990"/>
      <c r="B101" s="269"/>
      <c r="C101" s="270" t="s">
        <v>365</v>
      </c>
      <c r="D101" s="271">
        <v>2360</v>
      </c>
      <c r="E101" s="178">
        <v>1316</v>
      </c>
      <c r="F101" s="160"/>
    </row>
    <row r="102" spans="1:6" ht="16.5" customHeight="1" thickBot="1">
      <c r="A102" s="1039"/>
      <c r="B102" s="1049" t="s">
        <v>357</v>
      </c>
      <c r="C102" s="1050"/>
      <c r="D102" s="261"/>
      <c r="E102" s="182">
        <v>0</v>
      </c>
      <c r="F102" s="267"/>
    </row>
    <row r="103" spans="1:6" ht="13.5" thickBot="1">
      <c r="A103" s="272">
        <v>630</v>
      </c>
      <c r="B103" s="272"/>
      <c r="C103" s="273" t="s">
        <v>410</v>
      </c>
      <c r="D103" s="273"/>
      <c r="E103" s="169">
        <f>SUM(E104)</f>
        <v>28282789</v>
      </c>
      <c r="F103" s="274"/>
    </row>
    <row r="104" spans="1:6" ht="13.5" thickBot="1">
      <c r="A104" s="1051"/>
      <c r="B104" s="241">
        <v>63095</v>
      </c>
      <c r="C104" s="184" t="s">
        <v>385</v>
      </c>
      <c r="D104" s="184"/>
      <c r="E104" s="172">
        <f>SUM(E105:E106)</f>
        <v>28282789</v>
      </c>
      <c r="F104" s="264"/>
    </row>
    <row r="105" spans="1:6">
      <c r="A105" s="1052"/>
      <c r="B105" s="1017" t="s">
        <v>381</v>
      </c>
      <c r="C105" s="1018"/>
      <c r="D105" s="258"/>
      <c r="E105" s="187">
        <v>0</v>
      </c>
      <c r="F105" s="265"/>
    </row>
    <row r="106" spans="1:6">
      <c r="A106" s="1052"/>
      <c r="B106" s="1022" t="s">
        <v>366</v>
      </c>
      <c r="C106" s="1023"/>
      <c r="D106" s="258"/>
      <c r="E106" s="210">
        <f>SUM(E107:E108)</f>
        <v>28282789</v>
      </c>
      <c r="F106" s="175"/>
    </row>
    <row r="107" spans="1:6" ht="42" customHeight="1">
      <c r="A107" s="1052"/>
      <c r="B107" s="1054"/>
      <c r="C107" s="201" t="s">
        <v>411</v>
      </c>
      <c r="D107" s="260">
        <v>6207</v>
      </c>
      <c r="E107" s="178">
        <f>21623938+6658851</f>
        <v>28282789</v>
      </c>
      <c r="F107" s="175"/>
    </row>
    <row r="108" spans="1:6" ht="0.75" customHeight="1" thickBot="1">
      <c r="A108" s="1053"/>
      <c r="B108" s="1055"/>
      <c r="C108" s="275"/>
      <c r="D108" s="276"/>
      <c r="E108" s="212"/>
      <c r="F108" s="160"/>
    </row>
    <row r="109" spans="1:6" ht="13.5" thickBot="1">
      <c r="A109" s="272">
        <v>700</v>
      </c>
      <c r="B109" s="272"/>
      <c r="C109" s="273" t="s">
        <v>412</v>
      </c>
      <c r="D109" s="273"/>
      <c r="E109" s="169">
        <f>SUM(E110)</f>
        <v>20633200</v>
      </c>
      <c r="F109" s="274"/>
    </row>
    <row r="110" spans="1:6" ht="13.5" thickBot="1">
      <c r="A110" s="1051"/>
      <c r="B110" s="241">
        <v>70005</v>
      </c>
      <c r="C110" s="184" t="s">
        <v>413</v>
      </c>
      <c r="D110" s="184"/>
      <c r="E110" s="172">
        <f>SUM(E111,E114)</f>
        <v>20633200</v>
      </c>
      <c r="F110" s="264"/>
    </row>
    <row r="111" spans="1:6">
      <c r="A111" s="1052"/>
      <c r="B111" s="1017" t="s">
        <v>352</v>
      </c>
      <c r="C111" s="1018"/>
      <c r="D111" s="258"/>
      <c r="E111" s="187">
        <f>SUM(E112:E113)</f>
        <v>283200</v>
      </c>
      <c r="F111" s="265"/>
    </row>
    <row r="112" spans="1:6" ht="13.5" customHeight="1">
      <c r="A112" s="1052"/>
      <c r="B112" s="1060"/>
      <c r="C112" s="197" t="s">
        <v>414</v>
      </c>
      <c r="D112" s="246" t="s">
        <v>415</v>
      </c>
      <c r="E112" s="178">
        <v>270000</v>
      </c>
      <c r="F112" s="175"/>
    </row>
    <row r="113" spans="1:6">
      <c r="A113" s="1052"/>
      <c r="B113" s="1060"/>
      <c r="C113" s="197" t="s">
        <v>416</v>
      </c>
      <c r="D113" s="246" t="s">
        <v>354</v>
      </c>
      <c r="E113" s="178">
        <v>13200</v>
      </c>
      <c r="F113" s="175"/>
    </row>
    <row r="114" spans="1:6">
      <c r="A114" s="1052"/>
      <c r="B114" s="1022" t="s">
        <v>366</v>
      </c>
      <c r="C114" s="1023"/>
      <c r="D114" s="258"/>
      <c r="E114" s="210">
        <f>SUM(E115)</f>
        <v>20350000</v>
      </c>
      <c r="F114" s="175"/>
    </row>
    <row r="115" spans="1:6" ht="15.75" customHeight="1" thickBot="1">
      <c r="A115" s="1052"/>
      <c r="B115" s="277"/>
      <c r="C115" s="278" t="s">
        <v>417</v>
      </c>
      <c r="D115" s="279" t="s">
        <v>418</v>
      </c>
      <c r="E115" s="231">
        <v>20350000</v>
      </c>
      <c r="F115" s="267"/>
    </row>
    <row r="116" spans="1:6" ht="13.5" thickBot="1">
      <c r="A116" s="272">
        <v>710</v>
      </c>
      <c r="B116" s="280"/>
      <c r="C116" s="273" t="s">
        <v>419</v>
      </c>
      <c r="D116" s="273"/>
      <c r="E116" s="169">
        <f>SUM(E117,E122,E126,E134,E138)</f>
        <v>741000</v>
      </c>
      <c r="F116" s="274"/>
    </row>
    <row r="117" spans="1:6" ht="13.5" thickBot="1">
      <c r="A117" s="990"/>
      <c r="B117" s="263">
        <v>71003</v>
      </c>
      <c r="C117" s="184" t="s">
        <v>420</v>
      </c>
      <c r="D117" s="184"/>
      <c r="E117" s="172">
        <f>SUM(E118,E121)</f>
        <v>41000</v>
      </c>
      <c r="F117" s="264"/>
    </row>
    <row r="118" spans="1:6">
      <c r="A118" s="990"/>
      <c r="B118" s="1017" t="s">
        <v>352</v>
      </c>
      <c r="C118" s="1018"/>
      <c r="D118" s="258"/>
      <c r="E118" s="187">
        <f>SUM(E119:E120)</f>
        <v>41000</v>
      </c>
      <c r="F118" s="265"/>
    </row>
    <row r="119" spans="1:6" ht="21" customHeight="1">
      <c r="A119" s="990"/>
      <c r="B119" s="1061"/>
      <c r="C119" s="1047" t="s">
        <v>421</v>
      </c>
      <c r="D119" s="246" t="s">
        <v>354</v>
      </c>
      <c r="E119" s="178">
        <v>6500</v>
      </c>
      <c r="F119" s="175"/>
    </row>
    <row r="120" spans="1:6" ht="20.25" customHeight="1">
      <c r="A120" s="990"/>
      <c r="B120" s="1062"/>
      <c r="C120" s="1048"/>
      <c r="D120" s="246" t="s">
        <v>355</v>
      </c>
      <c r="E120" s="177">
        <v>34500</v>
      </c>
      <c r="F120" s="175"/>
    </row>
    <row r="121" spans="1:6" ht="13.5" thickBot="1">
      <c r="A121" s="990"/>
      <c r="B121" s="1033" t="s">
        <v>357</v>
      </c>
      <c r="C121" s="1015"/>
      <c r="D121" s="261"/>
      <c r="E121" s="182">
        <v>0</v>
      </c>
      <c r="F121" s="175"/>
    </row>
    <row r="122" spans="1:6" ht="13.5" thickBot="1">
      <c r="A122" s="990"/>
      <c r="B122" s="263">
        <v>71005</v>
      </c>
      <c r="C122" s="184" t="s">
        <v>422</v>
      </c>
      <c r="D122" s="184"/>
      <c r="E122" s="172">
        <f>SUM(E123,E125)</f>
        <v>7000</v>
      </c>
      <c r="F122" s="164"/>
    </row>
    <row r="123" spans="1:6">
      <c r="A123" s="990"/>
      <c r="B123" s="1017" t="s">
        <v>352</v>
      </c>
      <c r="C123" s="1018"/>
      <c r="D123" s="258"/>
      <c r="E123" s="187">
        <f>SUM(E124)</f>
        <v>7000</v>
      </c>
      <c r="F123" s="175"/>
    </row>
    <row r="124" spans="1:6" ht="38.25">
      <c r="A124" s="990"/>
      <c r="B124" s="281"/>
      <c r="C124" s="222" t="s">
        <v>360</v>
      </c>
      <c r="D124" s="282">
        <v>2210</v>
      </c>
      <c r="E124" s="178">
        <v>7000</v>
      </c>
      <c r="F124" s="175"/>
    </row>
    <row r="125" spans="1:6" ht="13.5" thickBot="1">
      <c r="A125" s="990"/>
      <c r="B125" s="1033" t="s">
        <v>357</v>
      </c>
      <c r="C125" s="1015"/>
      <c r="D125" s="261"/>
      <c r="E125" s="191">
        <v>0</v>
      </c>
      <c r="F125" s="175"/>
    </row>
    <row r="126" spans="1:6" ht="13.5" thickBot="1">
      <c r="A126" s="990"/>
      <c r="B126" s="283">
        <v>71012</v>
      </c>
      <c r="C126" s="184" t="s">
        <v>423</v>
      </c>
      <c r="D126" s="196"/>
      <c r="E126" s="172">
        <f>SUM(E127,E132)</f>
        <v>338000</v>
      </c>
      <c r="F126" s="164"/>
    </row>
    <row r="127" spans="1:6">
      <c r="A127" s="990"/>
      <c r="B127" s="1017" t="s">
        <v>352</v>
      </c>
      <c r="C127" s="1018"/>
      <c r="D127" s="258"/>
      <c r="E127" s="174">
        <f>SUM(E128:E131)</f>
        <v>320000</v>
      </c>
      <c r="F127" s="175"/>
    </row>
    <row r="128" spans="1:6" ht="25.5" customHeight="1">
      <c r="A128" s="990"/>
      <c r="B128" s="1045"/>
      <c r="C128" s="1057" t="s">
        <v>424</v>
      </c>
      <c r="D128" s="246" t="s">
        <v>379</v>
      </c>
      <c r="E128" s="177">
        <v>40000</v>
      </c>
      <c r="F128" s="175"/>
    </row>
    <row r="129" spans="1:6" ht="27.75" customHeight="1">
      <c r="A129" s="990"/>
      <c r="B129" s="1046"/>
      <c r="C129" s="1058"/>
      <c r="D129" s="246" t="s">
        <v>355</v>
      </c>
      <c r="E129" s="178">
        <v>7000</v>
      </c>
      <c r="F129" s="175"/>
    </row>
    <row r="130" spans="1:6" ht="30" customHeight="1">
      <c r="A130" s="990"/>
      <c r="B130" s="1046"/>
      <c r="C130" s="1059"/>
      <c r="D130" s="246" t="s">
        <v>356</v>
      </c>
      <c r="E130" s="178">
        <v>5000</v>
      </c>
      <c r="F130" s="175"/>
    </row>
    <row r="131" spans="1:6" ht="40.5" customHeight="1">
      <c r="A131" s="990"/>
      <c r="B131" s="1056"/>
      <c r="C131" s="222" t="s">
        <v>360</v>
      </c>
      <c r="D131" s="246" t="s">
        <v>425</v>
      </c>
      <c r="E131" s="177">
        <v>268000</v>
      </c>
      <c r="F131" s="175"/>
    </row>
    <row r="132" spans="1:6" ht="12.75" customHeight="1">
      <c r="A132" s="990"/>
      <c r="B132" s="1013" t="s">
        <v>366</v>
      </c>
      <c r="C132" s="1010"/>
      <c r="D132" s="284"/>
      <c r="E132" s="210">
        <f>SUM(E133)</f>
        <v>18000</v>
      </c>
      <c r="F132" s="175"/>
    </row>
    <row r="133" spans="1:6" ht="41.25" customHeight="1" thickBot="1">
      <c r="A133" s="990"/>
      <c r="B133" s="285"/>
      <c r="C133" s="286" t="s">
        <v>426</v>
      </c>
      <c r="D133" s="287" t="s">
        <v>427</v>
      </c>
      <c r="E133" s="212">
        <v>18000</v>
      </c>
      <c r="F133" s="175"/>
    </row>
    <row r="134" spans="1:6" ht="13.5" thickBot="1">
      <c r="A134" s="990"/>
      <c r="B134" s="263">
        <v>71013</v>
      </c>
      <c r="C134" s="184" t="s">
        <v>428</v>
      </c>
      <c r="D134" s="184"/>
      <c r="E134" s="172">
        <f>SUM(E135,E137)</f>
        <v>27000</v>
      </c>
      <c r="F134" s="264"/>
    </row>
    <row r="135" spans="1:6">
      <c r="A135" s="990"/>
      <c r="B135" s="1017" t="s">
        <v>352</v>
      </c>
      <c r="C135" s="1018"/>
      <c r="D135" s="258"/>
      <c r="E135" s="187">
        <f>SUM(E136)</f>
        <v>27000</v>
      </c>
      <c r="F135" s="265"/>
    </row>
    <row r="136" spans="1:6" ht="38.25">
      <c r="A136" s="990"/>
      <c r="B136" s="288"/>
      <c r="C136" s="197" t="s">
        <v>360</v>
      </c>
      <c r="D136" s="260">
        <v>2210</v>
      </c>
      <c r="E136" s="178">
        <v>27000</v>
      </c>
      <c r="F136" s="175"/>
    </row>
    <row r="137" spans="1:6" ht="13.5" thickBot="1">
      <c r="A137" s="990"/>
      <c r="B137" s="1033" t="s">
        <v>357</v>
      </c>
      <c r="C137" s="1015"/>
      <c r="D137" s="261"/>
      <c r="E137" s="191">
        <v>0</v>
      </c>
      <c r="F137" s="267"/>
    </row>
    <row r="138" spans="1:6" ht="13.5" thickBot="1">
      <c r="A138" s="990"/>
      <c r="B138" s="263">
        <v>71095</v>
      </c>
      <c r="C138" s="171" t="s">
        <v>385</v>
      </c>
      <c r="D138" s="171"/>
      <c r="E138" s="172">
        <f>SUM(E139,E141)</f>
        <v>328000</v>
      </c>
      <c r="F138" s="264"/>
    </row>
    <row r="139" spans="1:6">
      <c r="A139" s="990"/>
      <c r="B139" s="1017" t="s">
        <v>352</v>
      </c>
      <c r="C139" s="1018"/>
      <c r="D139" s="258"/>
      <c r="E139" s="187">
        <f>SUM(E140)</f>
        <v>178000</v>
      </c>
      <c r="F139" s="265"/>
    </row>
    <row r="140" spans="1:6" ht="38.25">
      <c r="A140" s="990"/>
      <c r="B140" s="268"/>
      <c r="C140" s="197" t="s">
        <v>360</v>
      </c>
      <c r="D140" s="260">
        <v>2210</v>
      </c>
      <c r="E140" s="178">
        <v>178000</v>
      </c>
      <c r="F140" s="175"/>
    </row>
    <row r="141" spans="1:6">
      <c r="A141" s="990"/>
      <c r="B141" s="1033" t="s">
        <v>366</v>
      </c>
      <c r="C141" s="1050"/>
      <c r="D141" s="289"/>
      <c r="E141" s="200">
        <f>SUM(E142)</f>
        <v>150000</v>
      </c>
      <c r="F141" s="175"/>
    </row>
    <row r="142" spans="1:6" ht="44.25" customHeight="1" thickBot="1">
      <c r="A142" s="990"/>
      <c r="B142" s="290"/>
      <c r="C142" s="291" t="s">
        <v>383</v>
      </c>
      <c r="D142" s="292">
        <v>6510</v>
      </c>
      <c r="E142" s="208">
        <v>150000</v>
      </c>
      <c r="F142" s="267"/>
    </row>
    <row r="143" spans="1:6" s="16" customFormat="1" ht="13.5" thickBot="1">
      <c r="A143" s="234">
        <v>720</v>
      </c>
      <c r="B143" s="1034" t="s">
        <v>429</v>
      </c>
      <c r="C143" s="1034"/>
      <c r="D143" s="235"/>
      <c r="E143" s="169">
        <f>SUM(E144)</f>
        <v>71868408</v>
      </c>
      <c r="F143" s="293"/>
    </row>
    <row r="144" spans="1:6" ht="13.5" thickBot="1">
      <c r="A144" s="1038"/>
      <c r="B144" s="241">
        <v>72095</v>
      </c>
      <c r="C144" s="184" t="s">
        <v>385</v>
      </c>
      <c r="D144" s="184"/>
      <c r="E144" s="172">
        <f>SUM(E145,E147)</f>
        <v>71868408</v>
      </c>
      <c r="F144" s="264"/>
    </row>
    <row r="145" spans="1:6">
      <c r="A145" s="990"/>
      <c r="B145" s="1017" t="s">
        <v>352</v>
      </c>
      <c r="C145" s="1018"/>
      <c r="D145" s="258"/>
      <c r="E145" s="187">
        <f>SUM(E146)</f>
        <v>13719154</v>
      </c>
      <c r="F145" s="265"/>
    </row>
    <row r="146" spans="1:6" ht="38.25">
      <c r="A146" s="990"/>
      <c r="B146" s="221"/>
      <c r="C146" s="294" t="s">
        <v>430</v>
      </c>
      <c r="D146" s="295" t="s">
        <v>356</v>
      </c>
      <c r="E146" s="178">
        <v>13719154</v>
      </c>
      <c r="F146" s="175"/>
    </row>
    <row r="147" spans="1:6">
      <c r="A147" s="990"/>
      <c r="B147" s="1022" t="s">
        <v>366</v>
      </c>
      <c r="C147" s="1023"/>
      <c r="D147" s="296"/>
      <c r="E147" s="200">
        <f>SUM(E148:E149)</f>
        <v>58149254</v>
      </c>
      <c r="F147" s="175"/>
    </row>
    <row r="148" spans="1:6" ht="58.5" customHeight="1">
      <c r="A148" s="990"/>
      <c r="B148" s="1024"/>
      <c r="C148" s="294" t="s">
        <v>431</v>
      </c>
      <c r="D148" s="295" t="s">
        <v>114</v>
      </c>
      <c r="E148" s="178">
        <v>52028280</v>
      </c>
      <c r="F148" s="175"/>
    </row>
    <row r="149" spans="1:6" ht="39" thickBot="1">
      <c r="A149" s="990"/>
      <c r="B149" s="1026"/>
      <c r="C149" s="297" t="s">
        <v>432</v>
      </c>
      <c r="D149" s="298" t="s">
        <v>68</v>
      </c>
      <c r="E149" s="212">
        <v>6120974</v>
      </c>
      <c r="F149" s="267"/>
    </row>
    <row r="150" spans="1:6" ht="13.5" thickBot="1">
      <c r="A150" s="299">
        <v>750</v>
      </c>
      <c r="B150" s="300"/>
      <c r="C150" s="301" t="s">
        <v>299</v>
      </c>
      <c r="D150" s="302"/>
      <c r="E150" s="169">
        <f>SUM(E151,E156,E160,E167,E172,E177,E186)</f>
        <v>10289762</v>
      </c>
      <c r="F150" s="303"/>
    </row>
    <row r="151" spans="1:6" ht="13.5" thickBot="1">
      <c r="A151" s="1035"/>
      <c r="B151" s="256">
        <v>75001</v>
      </c>
      <c r="C151" s="171" t="s">
        <v>433</v>
      </c>
      <c r="D151" s="171"/>
      <c r="E151" s="172">
        <f>SUM(E152,E155)</f>
        <v>992623</v>
      </c>
      <c r="F151" s="274"/>
    </row>
    <row r="152" spans="1:6">
      <c r="A152" s="1036"/>
      <c r="B152" s="1017" t="s">
        <v>352</v>
      </c>
      <c r="C152" s="1018"/>
      <c r="D152" s="258"/>
      <c r="E152" s="187">
        <f>SUM(E153:E154)</f>
        <v>992623</v>
      </c>
      <c r="F152" s="304"/>
    </row>
    <row r="153" spans="1:6" ht="41.25" customHeight="1">
      <c r="A153" s="1036"/>
      <c r="B153" s="1063"/>
      <c r="C153" s="305" t="s">
        <v>434</v>
      </c>
      <c r="D153" s="251">
        <v>2008</v>
      </c>
      <c r="E153" s="178">
        <v>843730</v>
      </c>
      <c r="F153" s="306"/>
    </row>
    <row r="154" spans="1:6" ht="42" customHeight="1">
      <c r="A154" s="1036"/>
      <c r="B154" s="1064"/>
      <c r="C154" s="305" t="s">
        <v>435</v>
      </c>
      <c r="D154" s="251">
        <v>2009</v>
      </c>
      <c r="E154" s="178">
        <v>148893</v>
      </c>
      <c r="F154" s="306"/>
    </row>
    <row r="155" spans="1:6" ht="13.5" thickBot="1">
      <c r="A155" s="1036"/>
      <c r="B155" s="1014" t="s">
        <v>357</v>
      </c>
      <c r="C155" s="1015"/>
      <c r="D155" s="307"/>
      <c r="E155" s="308">
        <v>0</v>
      </c>
      <c r="F155" s="309"/>
    </row>
    <row r="156" spans="1:6" ht="13.5" thickBot="1">
      <c r="A156" s="1036"/>
      <c r="B156" s="310">
        <v>75011</v>
      </c>
      <c r="C156" s="311" t="s">
        <v>436</v>
      </c>
      <c r="D156" s="196"/>
      <c r="E156" s="312">
        <f>SUM(E157,E159)</f>
        <v>694000</v>
      </c>
      <c r="F156" s="313"/>
    </row>
    <row r="157" spans="1:6">
      <c r="A157" s="1036"/>
      <c r="B157" s="1017" t="s">
        <v>352</v>
      </c>
      <c r="C157" s="1018"/>
      <c r="D157" s="258"/>
      <c r="E157" s="187">
        <f>SUM(E158)</f>
        <v>694000</v>
      </c>
      <c r="F157" s="265"/>
    </row>
    <row r="158" spans="1:6" ht="38.25">
      <c r="A158" s="1036"/>
      <c r="B158" s="288"/>
      <c r="C158" s="197" t="s">
        <v>437</v>
      </c>
      <c r="D158" s="260">
        <v>2210</v>
      </c>
      <c r="E158" s="178">
        <v>694000</v>
      </c>
      <c r="F158" s="175"/>
    </row>
    <row r="159" spans="1:6" ht="13.5" thickBot="1">
      <c r="A159" s="1036"/>
      <c r="B159" s="1033" t="s">
        <v>357</v>
      </c>
      <c r="C159" s="1015"/>
      <c r="D159" s="261"/>
      <c r="E159" s="191">
        <v>0</v>
      </c>
      <c r="F159" s="267"/>
    </row>
    <row r="160" spans="1:6" ht="13.5" thickBot="1">
      <c r="A160" s="990"/>
      <c r="B160" s="263">
        <v>75018</v>
      </c>
      <c r="C160" s="184" t="s">
        <v>438</v>
      </c>
      <c r="D160" s="184"/>
      <c r="E160" s="312">
        <f>SUM(E161,E166)</f>
        <v>277700</v>
      </c>
      <c r="F160" s="264"/>
    </row>
    <row r="161" spans="1:6">
      <c r="A161" s="990"/>
      <c r="B161" s="1017" t="s">
        <v>352</v>
      </c>
      <c r="C161" s="1018"/>
      <c r="D161" s="258"/>
      <c r="E161" s="187">
        <f>SUM(E162:E165)</f>
        <v>277700</v>
      </c>
      <c r="F161" s="265"/>
    </row>
    <row r="162" spans="1:6" ht="31.5" customHeight="1">
      <c r="A162" s="990"/>
      <c r="B162" s="1045"/>
      <c r="C162" s="1047" t="s">
        <v>439</v>
      </c>
      <c r="D162" s="246" t="s">
        <v>379</v>
      </c>
      <c r="E162" s="178">
        <v>3000</v>
      </c>
      <c r="F162" s="175"/>
    </row>
    <row r="163" spans="1:6" ht="27" customHeight="1">
      <c r="A163" s="990"/>
      <c r="B163" s="1046"/>
      <c r="C163" s="1069"/>
      <c r="D163" s="246" t="s">
        <v>354</v>
      </c>
      <c r="E163" s="177">
        <v>57700</v>
      </c>
      <c r="F163" s="267"/>
    </row>
    <row r="164" spans="1:6" ht="26.25" customHeight="1">
      <c r="A164" s="990"/>
      <c r="B164" s="1046"/>
      <c r="C164" s="1048"/>
      <c r="D164" s="246" t="s">
        <v>356</v>
      </c>
      <c r="E164" s="178">
        <v>150000</v>
      </c>
      <c r="F164" s="267"/>
    </row>
    <row r="165" spans="1:6" ht="25.5">
      <c r="A165" s="990"/>
      <c r="B165" s="1056"/>
      <c r="C165" s="197" t="s">
        <v>440</v>
      </c>
      <c r="D165" s="246" t="s">
        <v>441</v>
      </c>
      <c r="E165" s="177">
        <v>67000</v>
      </c>
      <c r="F165" s="267"/>
    </row>
    <row r="166" spans="1:6" ht="13.5" thickBot="1">
      <c r="A166" s="990"/>
      <c r="B166" s="1033" t="s">
        <v>357</v>
      </c>
      <c r="C166" s="1015"/>
      <c r="D166" s="261"/>
      <c r="E166" s="182">
        <v>0</v>
      </c>
      <c r="F166" s="267"/>
    </row>
    <row r="167" spans="1:6" ht="13.5" thickBot="1">
      <c r="A167" s="990"/>
      <c r="B167" s="263">
        <v>75046</v>
      </c>
      <c r="C167" s="184" t="s">
        <v>442</v>
      </c>
      <c r="D167" s="184"/>
      <c r="E167" s="172">
        <f>SUM(E168,E171)</f>
        <v>68474</v>
      </c>
      <c r="F167" s="264"/>
    </row>
    <row r="168" spans="1:6">
      <c r="A168" s="990"/>
      <c r="B168" s="1017" t="s">
        <v>352</v>
      </c>
      <c r="C168" s="1018"/>
      <c r="D168" s="258"/>
      <c r="E168" s="187">
        <f>SUM(E169:E170)</f>
        <v>68474</v>
      </c>
      <c r="F168" s="265"/>
    </row>
    <row r="169" spans="1:6" ht="38.25">
      <c r="A169" s="990"/>
      <c r="B169" s="1045"/>
      <c r="C169" s="197" t="s">
        <v>360</v>
      </c>
      <c r="D169" s="260">
        <v>2210</v>
      </c>
      <c r="E169" s="178">
        <v>64000</v>
      </c>
      <c r="F169" s="175"/>
    </row>
    <row r="170" spans="1:6" ht="25.5">
      <c r="A170" s="990"/>
      <c r="B170" s="1056"/>
      <c r="C170" s="197" t="s">
        <v>365</v>
      </c>
      <c r="D170" s="260">
        <v>2360</v>
      </c>
      <c r="E170" s="177">
        <v>4474</v>
      </c>
      <c r="F170" s="175"/>
    </row>
    <row r="171" spans="1:6" ht="13.5" thickBot="1">
      <c r="A171" s="990"/>
      <c r="B171" s="1033" t="s">
        <v>357</v>
      </c>
      <c r="C171" s="1015"/>
      <c r="D171" s="261"/>
      <c r="E171" s="182">
        <v>0</v>
      </c>
      <c r="F171" s="267"/>
    </row>
    <row r="172" spans="1:6" ht="13.5" thickBot="1">
      <c r="A172" s="990"/>
      <c r="B172" s="263">
        <v>75071</v>
      </c>
      <c r="C172" s="171" t="s">
        <v>443</v>
      </c>
      <c r="D172" s="171"/>
      <c r="E172" s="312">
        <f>SUM(E173,E176)</f>
        <v>428222</v>
      </c>
      <c r="F172" s="314"/>
    </row>
    <row r="173" spans="1:6">
      <c r="A173" s="990"/>
      <c r="B173" s="1017" t="s">
        <v>352</v>
      </c>
      <c r="C173" s="1018"/>
      <c r="D173" s="258"/>
      <c r="E173" s="187">
        <f>SUM(E174:E175)</f>
        <v>428222</v>
      </c>
      <c r="F173" s="265"/>
    </row>
    <row r="174" spans="1:6" ht="59.25" customHeight="1">
      <c r="A174" s="990"/>
      <c r="B174" s="1045"/>
      <c r="C174" s="197" t="s">
        <v>444</v>
      </c>
      <c r="D174" s="260">
        <v>2007</v>
      </c>
      <c r="E174" s="178">
        <v>363989</v>
      </c>
      <c r="F174" s="175"/>
    </row>
    <row r="175" spans="1:6" ht="53.25" customHeight="1">
      <c r="A175" s="990"/>
      <c r="B175" s="1056"/>
      <c r="C175" s="197" t="s">
        <v>445</v>
      </c>
      <c r="D175" s="260">
        <v>2009</v>
      </c>
      <c r="E175" s="178">
        <v>64233</v>
      </c>
      <c r="F175" s="175"/>
    </row>
    <row r="176" spans="1:6" ht="13.5" thickBot="1">
      <c r="A176" s="990"/>
      <c r="B176" s="1033" t="s">
        <v>357</v>
      </c>
      <c r="C176" s="1015"/>
      <c r="D176" s="261"/>
      <c r="E176" s="315">
        <v>0</v>
      </c>
      <c r="F176" s="267"/>
    </row>
    <row r="177" spans="1:6" ht="13.5" thickBot="1">
      <c r="A177" s="990"/>
      <c r="B177" s="263">
        <v>75075</v>
      </c>
      <c r="C177" s="184" t="s">
        <v>301</v>
      </c>
      <c r="D177" s="184"/>
      <c r="E177" s="172">
        <f>SUM(E178,E182)</f>
        <v>607568</v>
      </c>
      <c r="F177" s="314"/>
    </row>
    <row r="178" spans="1:6">
      <c r="A178" s="990"/>
      <c r="B178" s="1017" t="s">
        <v>352</v>
      </c>
      <c r="C178" s="1018"/>
      <c r="D178" s="258"/>
      <c r="E178" s="187">
        <f>SUM(E179:E181)</f>
        <v>463078</v>
      </c>
      <c r="F178" s="265"/>
    </row>
    <row r="179" spans="1:6" ht="56.25" customHeight="1">
      <c r="A179" s="990"/>
      <c r="B179" s="1040"/>
      <c r="C179" s="316" t="s">
        <v>446</v>
      </c>
      <c r="D179" s="1065">
        <v>2708</v>
      </c>
      <c r="E179" s="178">
        <v>80125</v>
      </c>
      <c r="F179" s="265"/>
    </row>
    <row r="180" spans="1:6" ht="45.75" customHeight="1">
      <c r="A180" s="990"/>
      <c r="B180" s="1041"/>
      <c r="C180" s="316" t="s">
        <v>447</v>
      </c>
      <c r="D180" s="1066"/>
      <c r="E180" s="178">
        <v>373526</v>
      </c>
      <c r="F180" s="265"/>
    </row>
    <row r="181" spans="1:6" ht="49.5" customHeight="1">
      <c r="A181" s="990"/>
      <c r="B181" s="1041"/>
      <c r="C181" s="316" t="s">
        <v>448</v>
      </c>
      <c r="D181" s="282">
        <v>2709</v>
      </c>
      <c r="E181" s="178">
        <v>9427</v>
      </c>
      <c r="F181" s="265"/>
    </row>
    <row r="182" spans="1:6">
      <c r="A182" s="990"/>
      <c r="B182" s="1013" t="s">
        <v>366</v>
      </c>
      <c r="C182" s="1023"/>
      <c r="D182" s="317"/>
      <c r="E182" s="210">
        <f>SUM(E183:E185)</f>
        <v>144490</v>
      </c>
      <c r="F182" s="175"/>
    </row>
    <row r="183" spans="1:6" ht="53.25" customHeight="1">
      <c r="A183" s="990"/>
      <c r="B183" s="1024"/>
      <c r="C183" s="318" t="s">
        <v>446</v>
      </c>
      <c r="D183" s="1067">
        <v>6298</v>
      </c>
      <c r="E183" s="177">
        <v>100291</v>
      </c>
      <c r="F183" s="160"/>
    </row>
    <row r="184" spans="1:6" ht="53.25" customHeight="1">
      <c r="A184" s="990"/>
      <c r="B184" s="1025"/>
      <c r="C184" s="319" t="s">
        <v>447</v>
      </c>
      <c r="D184" s="1068"/>
      <c r="E184" s="178">
        <v>32400</v>
      </c>
      <c r="F184" s="164"/>
    </row>
    <row r="185" spans="1:6" ht="57.75" customHeight="1" thickBot="1">
      <c r="A185" s="990"/>
      <c r="B185" s="1026"/>
      <c r="C185" s="320" t="s">
        <v>449</v>
      </c>
      <c r="D185" s="321">
        <v>6299</v>
      </c>
      <c r="E185" s="208">
        <v>11799</v>
      </c>
      <c r="F185" s="322"/>
    </row>
    <row r="186" spans="1:6" ht="13.5" thickBot="1">
      <c r="A186" s="990"/>
      <c r="B186" s="263">
        <v>75095</v>
      </c>
      <c r="C186" s="184" t="s">
        <v>385</v>
      </c>
      <c r="D186" s="184"/>
      <c r="E186" s="172">
        <f>SUM(E187,E191)</f>
        <v>7221175</v>
      </c>
      <c r="F186" s="264"/>
    </row>
    <row r="187" spans="1:6">
      <c r="A187" s="990"/>
      <c r="B187" s="1017" t="s">
        <v>352</v>
      </c>
      <c r="C187" s="1018"/>
      <c r="D187" s="258"/>
      <c r="E187" s="187">
        <f>SUM(E188:E190)</f>
        <v>221175</v>
      </c>
      <c r="F187" s="265"/>
    </row>
    <row r="188" spans="1:6" ht="49.5" customHeight="1">
      <c r="A188" s="990"/>
      <c r="B188" s="1045"/>
      <c r="C188" s="323" t="s">
        <v>450</v>
      </c>
      <c r="D188" s="324">
        <v>2230</v>
      </c>
      <c r="E188" s="178">
        <v>10000</v>
      </c>
      <c r="F188" s="175" t="s">
        <v>451</v>
      </c>
    </row>
    <row r="189" spans="1:6" ht="39" customHeight="1">
      <c r="A189" s="990"/>
      <c r="B189" s="1046"/>
      <c r="C189" s="222" t="s">
        <v>452</v>
      </c>
      <c r="D189" s="989">
        <v>2708</v>
      </c>
      <c r="E189" s="177">
        <v>143395</v>
      </c>
      <c r="F189" s="175"/>
    </row>
    <row r="190" spans="1:6" ht="39" customHeight="1">
      <c r="A190" s="990"/>
      <c r="B190" s="1046"/>
      <c r="C190" s="222" t="s">
        <v>453</v>
      </c>
      <c r="D190" s="991"/>
      <c r="E190" s="178">
        <v>67780</v>
      </c>
      <c r="F190" s="175"/>
    </row>
    <row r="191" spans="1:6">
      <c r="A191" s="990"/>
      <c r="B191" s="1013" t="s">
        <v>366</v>
      </c>
      <c r="C191" s="1023"/>
      <c r="D191" s="199"/>
      <c r="E191" s="210">
        <f>SUM(E192)</f>
        <v>7000000</v>
      </c>
      <c r="F191" s="175"/>
    </row>
    <row r="192" spans="1:6" ht="39" thickBot="1">
      <c r="A192" s="990"/>
      <c r="B192" s="325"/>
      <c r="C192" s="326" t="s">
        <v>454</v>
      </c>
      <c r="D192" s="327">
        <v>6207</v>
      </c>
      <c r="E192" s="212">
        <v>7000000</v>
      </c>
      <c r="F192" s="267"/>
    </row>
    <row r="193" spans="1:6" ht="13.5" thickBot="1">
      <c r="A193" s="272">
        <v>752</v>
      </c>
      <c r="B193" s="280"/>
      <c r="C193" s="273" t="s">
        <v>455</v>
      </c>
      <c r="D193" s="273"/>
      <c r="E193" s="169">
        <f>SUM(E194)</f>
        <v>5000</v>
      </c>
      <c r="F193" s="274"/>
    </row>
    <row r="194" spans="1:6" ht="13.5" thickBot="1">
      <c r="A194" s="1038"/>
      <c r="B194" s="263">
        <v>75212</v>
      </c>
      <c r="C194" s="184" t="s">
        <v>456</v>
      </c>
      <c r="D194" s="184"/>
      <c r="E194" s="172">
        <f>SUM(E195,E197)</f>
        <v>5000</v>
      </c>
      <c r="F194" s="264"/>
    </row>
    <row r="195" spans="1:6">
      <c r="A195" s="990"/>
      <c r="B195" s="1070" t="s">
        <v>352</v>
      </c>
      <c r="C195" s="1017"/>
      <c r="D195" s="249"/>
      <c r="E195" s="187">
        <f>SUM(E196)</f>
        <v>5000</v>
      </c>
      <c r="F195" s="160"/>
    </row>
    <row r="196" spans="1:6" ht="38.25">
      <c r="A196" s="990"/>
      <c r="B196" s="288"/>
      <c r="C196" s="197" t="s">
        <v>360</v>
      </c>
      <c r="D196" s="260">
        <v>2210</v>
      </c>
      <c r="E196" s="178">
        <v>5000</v>
      </c>
      <c r="F196" s="160"/>
    </row>
    <row r="197" spans="1:6" ht="13.5" thickBot="1">
      <c r="A197" s="1039"/>
      <c r="B197" s="1071" t="s">
        <v>357</v>
      </c>
      <c r="C197" s="1015"/>
      <c r="D197" s="317"/>
      <c r="E197" s="191">
        <v>0</v>
      </c>
      <c r="F197" s="160"/>
    </row>
    <row r="198" spans="1:6" ht="39" thickBot="1">
      <c r="A198" s="272">
        <v>756</v>
      </c>
      <c r="B198" s="280"/>
      <c r="C198" s="273" t="s">
        <v>457</v>
      </c>
      <c r="D198" s="273"/>
      <c r="E198" s="169">
        <f>SUM(E199,E204)</f>
        <v>160742790</v>
      </c>
      <c r="F198" s="274"/>
    </row>
    <row r="199" spans="1:6" ht="26.25" thickBot="1">
      <c r="A199" s="1038"/>
      <c r="B199" s="241">
        <v>75618</v>
      </c>
      <c r="C199" s="184" t="s">
        <v>458</v>
      </c>
      <c r="D199" s="184"/>
      <c r="E199" s="172">
        <f>SUM(E200,E203)</f>
        <v>1077000</v>
      </c>
      <c r="F199" s="264"/>
    </row>
    <row r="200" spans="1:6">
      <c r="A200" s="990"/>
      <c r="B200" s="1017" t="s">
        <v>352</v>
      </c>
      <c r="C200" s="1017"/>
      <c r="D200" s="249"/>
      <c r="E200" s="187">
        <f>SUM(E201:E202)</f>
        <v>1077000</v>
      </c>
      <c r="F200" s="265"/>
    </row>
    <row r="201" spans="1:6" ht="18.75" customHeight="1">
      <c r="A201" s="990"/>
      <c r="B201" s="1072"/>
      <c r="C201" s="197" t="s">
        <v>459</v>
      </c>
      <c r="D201" s="246" t="s">
        <v>460</v>
      </c>
      <c r="E201" s="178">
        <v>1070000</v>
      </c>
      <c r="F201" s="175"/>
    </row>
    <row r="202" spans="1:6" ht="38.25">
      <c r="A202" s="990"/>
      <c r="B202" s="1072"/>
      <c r="C202" s="328" t="s">
        <v>461</v>
      </c>
      <c r="D202" s="329" t="s">
        <v>356</v>
      </c>
      <c r="E202" s="178">
        <v>7000</v>
      </c>
      <c r="F202" s="175"/>
    </row>
    <row r="203" spans="1:6" ht="13.5" thickBot="1">
      <c r="A203" s="990"/>
      <c r="B203" s="1033" t="s">
        <v>357</v>
      </c>
      <c r="C203" s="1015"/>
      <c r="D203" s="307"/>
      <c r="E203" s="200">
        <v>0</v>
      </c>
      <c r="F203" s="267"/>
    </row>
    <row r="204" spans="1:6" ht="13.5" thickBot="1">
      <c r="A204" s="990"/>
      <c r="B204" s="241">
        <v>75623</v>
      </c>
      <c r="C204" s="184" t="s">
        <v>462</v>
      </c>
      <c r="D204" s="184"/>
      <c r="E204" s="172">
        <f>SUM(E205,E208)</f>
        <v>159665790</v>
      </c>
      <c r="F204" s="264"/>
    </row>
    <row r="205" spans="1:6">
      <c r="A205" s="990"/>
      <c r="B205" s="1017" t="s">
        <v>352</v>
      </c>
      <c r="C205" s="1017"/>
      <c r="D205" s="249"/>
      <c r="E205" s="187">
        <f>SUM(E206:E207)</f>
        <v>159665790</v>
      </c>
      <c r="F205" s="265"/>
    </row>
    <row r="206" spans="1:6">
      <c r="A206" s="990"/>
      <c r="B206" s="1045"/>
      <c r="C206" s="197" t="s">
        <v>463</v>
      </c>
      <c r="D206" s="246" t="s">
        <v>464</v>
      </c>
      <c r="E206" s="178">
        <v>39665790</v>
      </c>
      <c r="F206" s="175"/>
    </row>
    <row r="207" spans="1:6">
      <c r="A207" s="990"/>
      <c r="B207" s="1056"/>
      <c r="C207" s="197" t="s">
        <v>465</v>
      </c>
      <c r="D207" s="246" t="s">
        <v>466</v>
      </c>
      <c r="E207" s="178">
        <v>120000000</v>
      </c>
      <c r="F207" s="175"/>
    </row>
    <row r="208" spans="1:6" ht="13.5" thickBot="1">
      <c r="A208" s="990"/>
      <c r="B208" s="1073" t="s">
        <v>357</v>
      </c>
      <c r="C208" s="1074"/>
      <c r="D208" s="261"/>
      <c r="E208" s="191">
        <v>0</v>
      </c>
      <c r="F208" s="267"/>
    </row>
    <row r="209" spans="1:6" ht="13.5" thickBot="1">
      <c r="A209" s="272">
        <v>758</v>
      </c>
      <c r="B209" s="272"/>
      <c r="C209" s="330" t="s">
        <v>467</v>
      </c>
      <c r="D209" s="330"/>
      <c r="E209" s="169">
        <f>SUM(E210,E214,E218,E222,E226,E235)</f>
        <v>755016832</v>
      </c>
      <c r="F209" s="264"/>
    </row>
    <row r="210" spans="1:6" s="334" customFormat="1" ht="13.5" thickBot="1">
      <c r="A210" s="1075"/>
      <c r="B210" s="331">
        <v>75801</v>
      </c>
      <c r="C210" s="332" t="s">
        <v>468</v>
      </c>
      <c r="D210" s="332"/>
      <c r="E210" s="172">
        <f>SUM(E211,E213)</f>
        <v>50479906</v>
      </c>
      <c r="F210" s="333"/>
    </row>
    <row r="211" spans="1:6">
      <c r="A211" s="1076"/>
      <c r="B211" s="1017" t="s">
        <v>352</v>
      </c>
      <c r="C211" s="1017"/>
      <c r="D211" s="249"/>
      <c r="E211" s="187">
        <f>SUM(E212)</f>
        <v>50479906</v>
      </c>
      <c r="F211" s="265"/>
    </row>
    <row r="212" spans="1:6">
      <c r="A212" s="1076"/>
      <c r="B212" s="335"/>
      <c r="C212" s="336" t="s">
        <v>469</v>
      </c>
      <c r="D212" s="337">
        <v>2920</v>
      </c>
      <c r="E212" s="178">
        <v>50479906</v>
      </c>
      <c r="F212" s="175"/>
    </row>
    <row r="213" spans="1:6" ht="13.5" thickBot="1">
      <c r="A213" s="1076"/>
      <c r="B213" s="1033" t="s">
        <v>357</v>
      </c>
      <c r="C213" s="1033"/>
      <c r="D213" s="338"/>
      <c r="E213" s="191">
        <v>0</v>
      </c>
      <c r="F213" s="267"/>
    </row>
    <row r="214" spans="1:6" ht="13.5" thickBot="1">
      <c r="A214" s="1076"/>
      <c r="B214" s="241">
        <v>75804</v>
      </c>
      <c r="C214" s="339" t="s">
        <v>470</v>
      </c>
      <c r="D214" s="339"/>
      <c r="E214" s="172">
        <f>SUM(E217,E215)</f>
        <v>128584524</v>
      </c>
      <c r="F214" s="264"/>
    </row>
    <row r="215" spans="1:6">
      <c r="A215" s="1076"/>
      <c r="B215" s="1017" t="s">
        <v>352</v>
      </c>
      <c r="C215" s="1017"/>
      <c r="D215" s="249"/>
      <c r="E215" s="187">
        <f>SUM(E216)</f>
        <v>128584524</v>
      </c>
      <c r="F215" s="265"/>
    </row>
    <row r="216" spans="1:6">
      <c r="A216" s="1076"/>
      <c r="B216" s="335"/>
      <c r="C216" s="336" t="s">
        <v>469</v>
      </c>
      <c r="D216" s="337">
        <v>2920</v>
      </c>
      <c r="E216" s="178">
        <v>128584524</v>
      </c>
      <c r="F216" s="175"/>
    </row>
    <row r="217" spans="1:6" ht="13.5" thickBot="1">
      <c r="A217" s="1076"/>
      <c r="B217" s="1033" t="s">
        <v>357</v>
      </c>
      <c r="C217" s="1033"/>
      <c r="D217" s="338"/>
      <c r="E217" s="191">
        <v>0</v>
      </c>
      <c r="F217" s="267"/>
    </row>
    <row r="218" spans="1:6" ht="13.5" thickBot="1">
      <c r="A218" s="1076"/>
      <c r="B218" s="241">
        <v>75814</v>
      </c>
      <c r="C218" s="339" t="s">
        <v>471</v>
      </c>
      <c r="D218" s="339"/>
      <c r="E218" s="172">
        <f>SUM(E221,E219)</f>
        <v>3000000</v>
      </c>
      <c r="F218" s="264"/>
    </row>
    <row r="219" spans="1:6">
      <c r="A219" s="1076"/>
      <c r="B219" s="1017" t="s">
        <v>352</v>
      </c>
      <c r="C219" s="1017"/>
      <c r="D219" s="249"/>
      <c r="E219" s="187">
        <f>SUM(E220)</f>
        <v>3000000</v>
      </c>
      <c r="F219" s="265"/>
    </row>
    <row r="220" spans="1:6">
      <c r="A220" s="1076"/>
      <c r="B220" s="335"/>
      <c r="C220" s="336" t="s">
        <v>472</v>
      </c>
      <c r="D220" s="340" t="s">
        <v>473</v>
      </c>
      <c r="E220" s="178">
        <v>3000000</v>
      </c>
      <c r="F220" s="175"/>
    </row>
    <row r="221" spans="1:6" ht="13.5" thickBot="1">
      <c r="A221" s="1076"/>
      <c r="B221" s="1033" t="s">
        <v>357</v>
      </c>
      <c r="C221" s="1033"/>
      <c r="D221" s="338"/>
      <c r="E221" s="191">
        <v>0</v>
      </c>
      <c r="F221" s="267"/>
    </row>
    <row r="222" spans="1:6" ht="13.5" thickBot="1">
      <c r="A222" s="1076"/>
      <c r="B222" s="241">
        <v>75833</v>
      </c>
      <c r="C222" s="339" t="s">
        <v>474</v>
      </c>
      <c r="D222" s="339"/>
      <c r="E222" s="172">
        <f>SUM(E225,E223)</f>
        <v>99539682</v>
      </c>
      <c r="F222" s="264"/>
    </row>
    <row r="223" spans="1:6">
      <c r="A223" s="1076"/>
      <c r="B223" s="1017" t="s">
        <v>352</v>
      </c>
      <c r="C223" s="1017"/>
      <c r="D223" s="249"/>
      <c r="E223" s="187">
        <f>SUM(E224)</f>
        <v>99539682</v>
      </c>
      <c r="F223" s="341"/>
    </row>
    <row r="224" spans="1:6">
      <c r="A224" s="1076"/>
      <c r="B224" s="335"/>
      <c r="C224" s="336" t="s">
        <v>469</v>
      </c>
      <c r="D224" s="340" t="s">
        <v>475</v>
      </c>
      <c r="E224" s="178">
        <v>99539682</v>
      </c>
      <c r="F224" s="175"/>
    </row>
    <row r="225" spans="1:8" ht="13.5" thickBot="1">
      <c r="A225" s="1076"/>
      <c r="B225" s="1033" t="s">
        <v>357</v>
      </c>
      <c r="C225" s="1033"/>
      <c r="D225" s="338"/>
      <c r="E225" s="191">
        <v>0</v>
      </c>
      <c r="F225" s="342"/>
    </row>
    <row r="226" spans="1:8" ht="13.5" thickBot="1">
      <c r="A226" s="1076"/>
      <c r="B226" s="241">
        <v>75861</v>
      </c>
      <c r="C226" s="339" t="s">
        <v>476</v>
      </c>
      <c r="D226" s="339"/>
      <c r="E226" s="172">
        <f>SUM(E231,E227)</f>
        <v>403955372</v>
      </c>
      <c r="F226" s="264"/>
    </row>
    <row r="227" spans="1:8">
      <c r="A227" s="1076"/>
      <c r="B227" s="1017" t="s">
        <v>352</v>
      </c>
      <c r="C227" s="1017"/>
      <c r="D227" s="249"/>
      <c r="E227" s="187">
        <f>SUM(E228:E230)</f>
        <v>23994900</v>
      </c>
      <c r="F227" s="265"/>
    </row>
    <row r="228" spans="1:8" ht="39.75" customHeight="1">
      <c r="A228" s="1076"/>
      <c r="B228" s="343"/>
      <c r="C228" s="344" t="s">
        <v>477</v>
      </c>
      <c r="D228" s="345">
        <v>2007</v>
      </c>
      <c r="E228" s="178">
        <v>1106900</v>
      </c>
      <c r="F228" s="265"/>
    </row>
    <row r="229" spans="1:8" ht="35.25" customHeight="1">
      <c r="A229" s="1076"/>
      <c r="B229" s="1082"/>
      <c r="C229" s="346" t="s">
        <v>478</v>
      </c>
      <c r="D229" s="347">
        <v>2008</v>
      </c>
      <c r="E229" s="178">
        <v>22508000</v>
      </c>
      <c r="F229" s="175"/>
    </row>
    <row r="230" spans="1:8" ht="38.25" customHeight="1">
      <c r="A230" s="1076"/>
      <c r="B230" s="1083"/>
      <c r="C230" s="344" t="s">
        <v>479</v>
      </c>
      <c r="D230" s="348">
        <v>2009</v>
      </c>
      <c r="E230" s="177">
        <v>380000</v>
      </c>
      <c r="F230" s="175"/>
    </row>
    <row r="231" spans="1:8">
      <c r="A231" s="1076"/>
      <c r="B231" s="1081" t="s">
        <v>366</v>
      </c>
      <c r="C231" s="1081"/>
      <c r="D231" s="349"/>
      <c r="E231" s="210">
        <f>SUM(E232:E234)</f>
        <v>379960472</v>
      </c>
      <c r="F231" s="175"/>
    </row>
    <row r="232" spans="1:8" ht="41.25" customHeight="1">
      <c r="A232" s="1076"/>
      <c r="B232" s="1084"/>
      <c r="C232" s="344" t="s">
        <v>477</v>
      </c>
      <c r="D232" s="348">
        <v>6207</v>
      </c>
      <c r="E232" s="177">
        <f>301473836-10364</f>
        <v>301463472</v>
      </c>
      <c r="F232" s="175"/>
      <c r="H232" s="7"/>
    </row>
    <row r="233" spans="1:8" ht="36" customHeight="1">
      <c r="A233" s="1076"/>
      <c r="B233" s="1085"/>
      <c r="C233" s="344" t="s">
        <v>478</v>
      </c>
      <c r="D233" s="348">
        <v>6208</v>
      </c>
      <c r="E233" s="178">
        <v>492000</v>
      </c>
      <c r="F233" s="175"/>
    </row>
    <row r="234" spans="1:8" ht="40.5" customHeight="1" thickBot="1">
      <c r="A234" s="1076"/>
      <c r="B234" s="1085"/>
      <c r="C234" s="344" t="s">
        <v>480</v>
      </c>
      <c r="D234" s="350">
        <v>6209</v>
      </c>
      <c r="E234" s="212">
        <v>78005000</v>
      </c>
      <c r="F234" s="175"/>
    </row>
    <row r="235" spans="1:8" ht="13.5" thickBot="1">
      <c r="A235" s="1076"/>
      <c r="B235" s="351">
        <v>75862</v>
      </c>
      <c r="C235" s="352" t="s">
        <v>481</v>
      </c>
      <c r="D235" s="352"/>
      <c r="E235" s="172">
        <f>SUM(E236,E239)</f>
        <v>69457348</v>
      </c>
      <c r="F235" s="264"/>
    </row>
    <row r="236" spans="1:8">
      <c r="A236" s="1076"/>
      <c r="B236" s="1079" t="s">
        <v>352</v>
      </c>
      <c r="C236" s="1079"/>
      <c r="D236" s="353"/>
      <c r="E236" s="187">
        <f>SUM(E237:E238)</f>
        <v>67483262</v>
      </c>
      <c r="F236" s="265"/>
    </row>
    <row r="237" spans="1:8" ht="25.5">
      <c r="A237" s="1076"/>
      <c r="B237" s="1088"/>
      <c r="C237" s="354" t="s">
        <v>482</v>
      </c>
      <c r="D237" s="348">
        <v>2007</v>
      </c>
      <c r="E237" s="178">
        <v>40038133</v>
      </c>
      <c r="F237" s="175"/>
    </row>
    <row r="238" spans="1:8" ht="25.5">
      <c r="A238" s="1076"/>
      <c r="B238" s="1089"/>
      <c r="C238" s="355" t="s">
        <v>483</v>
      </c>
      <c r="D238" s="347">
        <v>2009</v>
      </c>
      <c r="E238" s="177">
        <v>27445129</v>
      </c>
      <c r="F238" s="175"/>
    </row>
    <row r="239" spans="1:8">
      <c r="A239" s="1076"/>
      <c r="B239" s="1081" t="s">
        <v>366</v>
      </c>
      <c r="C239" s="1081"/>
      <c r="D239" s="356"/>
      <c r="E239" s="210">
        <f>SUM(E240:E241)</f>
        <v>1974086</v>
      </c>
      <c r="F239" s="175"/>
    </row>
    <row r="240" spans="1:8" ht="25.5">
      <c r="A240" s="1076"/>
      <c r="B240" s="1086"/>
      <c r="C240" s="354" t="s">
        <v>482</v>
      </c>
      <c r="D240" s="348">
        <v>6207</v>
      </c>
      <c r="E240" s="178">
        <v>1869230</v>
      </c>
      <c r="F240" s="175"/>
    </row>
    <row r="241" spans="1:6" ht="26.25" thickBot="1">
      <c r="A241" s="1076"/>
      <c r="B241" s="1090"/>
      <c r="C241" s="357" t="s">
        <v>483</v>
      </c>
      <c r="D241" s="358">
        <v>6209</v>
      </c>
      <c r="E241" s="212">
        <v>104856</v>
      </c>
      <c r="F241" s="267"/>
    </row>
    <row r="242" spans="1:6" s="361" customFormat="1" ht="16.5" customHeight="1" thickBot="1">
      <c r="A242" s="272">
        <v>801</v>
      </c>
      <c r="B242" s="359"/>
      <c r="C242" s="360" t="s">
        <v>484</v>
      </c>
      <c r="D242" s="360"/>
      <c r="E242" s="169">
        <f>SUM(E243,E247,E252,E256,E260)</f>
        <v>136365</v>
      </c>
      <c r="F242" s="274"/>
    </row>
    <row r="243" spans="1:6" s="334" customFormat="1" ht="13.5" thickBot="1">
      <c r="A243" s="1077"/>
      <c r="B243" s="362">
        <v>80102</v>
      </c>
      <c r="C243" s="363" t="s">
        <v>485</v>
      </c>
      <c r="D243" s="363"/>
      <c r="E243" s="172">
        <f>SUM(E246,E244)</f>
        <v>1545</v>
      </c>
      <c r="F243" s="314"/>
    </row>
    <row r="244" spans="1:6">
      <c r="A244" s="1078"/>
      <c r="B244" s="1079" t="s">
        <v>352</v>
      </c>
      <c r="C244" s="1079"/>
      <c r="D244" s="353"/>
      <c r="E244" s="187">
        <f>SUM(E245)</f>
        <v>1545</v>
      </c>
      <c r="F244" s="265"/>
    </row>
    <row r="245" spans="1:6">
      <c r="A245" s="1078"/>
      <c r="B245" s="364"/>
      <c r="C245" s="222" t="s">
        <v>486</v>
      </c>
      <c r="D245" s="365" t="s">
        <v>356</v>
      </c>
      <c r="E245" s="178">
        <v>1545</v>
      </c>
      <c r="F245" s="175"/>
    </row>
    <row r="246" spans="1:6" ht="13.5" thickBot="1">
      <c r="A246" s="1078"/>
      <c r="B246" s="1080" t="s">
        <v>357</v>
      </c>
      <c r="C246" s="1080"/>
      <c r="D246" s="366"/>
      <c r="E246" s="191">
        <v>0</v>
      </c>
      <c r="F246" s="267"/>
    </row>
    <row r="247" spans="1:6" s="334" customFormat="1" ht="13.5" thickBot="1">
      <c r="A247" s="1078"/>
      <c r="B247" s="362">
        <v>80130</v>
      </c>
      <c r="C247" s="363" t="s">
        <v>487</v>
      </c>
      <c r="D247" s="363"/>
      <c r="E247" s="172">
        <f>SUM(E250,E248)</f>
        <v>11080</v>
      </c>
      <c r="F247" s="314"/>
    </row>
    <row r="248" spans="1:6">
      <c r="A248" s="1078"/>
      <c r="B248" s="1079" t="s">
        <v>352</v>
      </c>
      <c r="C248" s="1079"/>
      <c r="D248" s="353"/>
      <c r="E248" s="187">
        <f>SUM(E249)</f>
        <v>9080</v>
      </c>
      <c r="F248" s="265"/>
    </row>
    <row r="249" spans="1:6">
      <c r="A249" s="1078"/>
      <c r="B249" s="367"/>
      <c r="C249" s="229" t="s">
        <v>486</v>
      </c>
      <c r="D249" s="365" t="s">
        <v>356</v>
      </c>
      <c r="E249" s="178">
        <v>9080</v>
      </c>
      <c r="F249" s="175"/>
    </row>
    <row r="250" spans="1:6">
      <c r="A250" s="1078"/>
      <c r="B250" s="1081" t="s">
        <v>366</v>
      </c>
      <c r="C250" s="1081"/>
      <c r="D250" s="368"/>
      <c r="E250" s="210">
        <f>SUM(E251)</f>
        <v>2000</v>
      </c>
      <c r="F250" s="175"/>
    </row>
    <row r="251" spans="1:6" ht="15.75" customHeight="1" thickBot="1">
      <c r="A251" s="1078"/>
      <c r="B251" s="364"/>
      <c r="C251" s="222" t="s">
        <v>486</v>
      </c>
      <c r="D251" s="365" t="s">
        <v>427</v>
      </c>
      <c r="E251" s="177">
        <v>2000</v>
      </c>
      <c r="F251" s="175"/>
    </row>
    <row r="252" spans="1:6" s="334" customFormat="1" ht="13.5" thickBot="1">
      <c r="A252" s="1078"/>
      <c r="B252" s="362">
        <v>80141</v>
      </c>
      <c r="C252" s="363" t="s">
        <v>488</v>
      </c>
      <c r="D252" s="363"/>
      <c r="E252" s="172">
        <f>SUM(E253,E255)</f>
        <v>5520</v>
      </c>
      <c r="F252" s="314"/>
    </row>
    <row r="253" spans="1:6">
      <c r="A253" s="1078"/>
      <c r="B253" s="1079" t="s">
        <v>352</v>
      </c>
      <c r="C253" s="1079"/>
      <c r="D253" s="353"/>
      <c r="E253" s="187">
        <f>SUM(E254)</f>
        <v>5520</v>
      </c>
      <c r="F253" s="341"/>
    </row>
    <row r="254" spans="1:6">
      <c r="A254" s="1078"/>
      <c r="B254" s="367"/>
      <c r="C254" s="222" t="s">
        <v>486</v>
      </c>
      <c r="D254" s="365" t="s">
        <v>356</v>
      </c>
      <c r="E254" s="178">
        <v>5520</v>
      </c>
      <c r="F254" s="175"/>
    </row>
    <row r="255" spans="1:6" ht="13.5" thickBot="1">
      <c r="A255" s="1078"/>
      <c r="B255" s="1080" t="s">
        <v>357</v>
      </c>
      <c r="C255" s="1080"/>
      <c r="D255" s="366"/>
      <c r="E255" s="191">
        <v>0</v>
      </c>
      <c r="F255" s="267"/>
    </row>
    <row r="256" spans="1:6" s="334" customFormat="1" ht="13.5" thickBot="1">
      <c r="A256" s="1078"/>
      <c r="B256" s="362">
        <v>80146</v>
      </c>
      <c r="C256" s="363" t="s">
        <v>489</v>
      </c>
      <c r="D256" s="363"/>
      <c r="E256" s="172">
        <f>SUM(E259,E257)</f>
        <v>80000</v>
      </c>
      <c r="F256" s="314"/>
    </row>
    <row r="257" spans="1:6">
      <c r="A257" s="1078"/>
      <c r="B257" s="1079" t="s">
        <v>352</v>
      </c>
      <c r="C257" s="1079"/>
      <c r="D257" s="353"/>
      <c r="E257" s="187">
        <f>SUM(E258)</f>
        <v>80000</v>
      </c>
      <c r="F257" s="265"/>
    </row>
    <row r="258" spans="1:6" ht="30.75" customHeight="1">
      <c r="A258" s="1078"/>
      <c r="B258" s="367"/>
      <c r="C258" s="369" t="s">
        <v>490</v>
      </c>
      <c r="D258" s="370" t="s">
        <v>355</v>
      </c>
      <c r="E258" s="178">
        <v>80000</v>
      </c>
      <c r="F258" s="175"/>
    </row>
    <row r="259" spans="1:6" ht="13.5" thickBot="1">
      <c r="A259" s="1078"/>
      <c r="B259" s="1081" t="s">
        <v>357</v>
      </c>
      <c r="C259" s="1081"/>
      <c r="D259" s="349"/>
      <c r="E259" s="191">
        <v>0</v>
      </c>
      <c r="F259" s="175"/>
    </row>
    <row r="260" spans="1:6" s="334" customFormat="1" ht="13.5" thickBot="1">
      <c r="A260" s="1078"/>
      <c r="B260" s="362">
        <v>80147</v>
      </c>
      <c r="C260" s="363" t="s">
        <v>491</v>
      </c>
      <c r="D260" s="363"/>
      <c r="E260" s="172">
        <f>SUM(E261,E265)</f>
        <v>38220</v>
      </c>
      <c r="F260" s="314"/>
    </row>
    <row r="261" spans="1:6">
      <c r="A261" s="1078"/>
      <c r="B261" s="1079" t="s">
        <v>352</v>
      </c>
      <c r="C261" s="1079"/>
      <c r="D261" s="353"/>
      <c r="E261" s="187">
        <f>SUM(E262:E264)</f>
        <v>38220</v>
      </c>
      <c r="F261" s="265"/>
    </row>
    <row r="262" spans="1:6">
      <c r="A262" s="1078"/>
      <c r="B262" s="1086"/>
      <c r="C262" s="1047" t="s">
        <v>486</v>
      </c>
      <c r="D262" s="365" t="s">
        <v>354</v>
      </c>
      <c r="E262" s="178">
        <v>840</v>
      </c>
      <c r="F262" s="175"/>
    </row>
    <row r="263" spans="1:6">
      <c r="A263" s="1078"/>
      <c r="B263" s="1087"/>
      <c r="C263" s="1069"/>
      <c r="D263" s="365" t="s">
        <v>355</v>
      </c>
      <c r="E263" s="177">
        <v>7600</v>
      </c>
      <c r="F263" s="175"/>
    </row>
    <row r="264" spans="1:6">
      <c r="A264" s="1078"/>
      <c r="B264" s="1087"/>
      <c r="C264" s="1048"/>
      <c r="D264" s="365" t="s">
        <v>356</v>
      </c>
      <c r="E264" s="178">
        <v>29780</v>
      </c>
      <c r="F264" s="175"/>
    </row>
    <row r="265" spans="1:6" ht="13.5" thickBot="1">
      <c r="A265" s="1078"/>
      <c r="B265" s="1080" t="s">
        <v>357</v>
      </c>
      <c r="C265" s="1080"/>
      <c r="D265" s="371"/>
      <c r="E265" s="182">
        <v>0</v>
      </c>
      <c r="F265" s="267"/>
    </row>
    <row r="266" spans="1:6" s="361" customFormat="1" ht="13.5" thickBot="1">
      <c r="A266" s="272">
        <v>851</v>
      </c>
      <c r="B266" s="372"/>
      <c r="C266" s="373" t="s">
        <v>492</v>
      </c>
      <c r="D266" s="373"/>
      <c r="E266" s="169">
        <f>SUM(E267,E271)</f>
        <v>185000</v>
      </c>
      <c r="F266" s="374"/>
    </row>
    <row r="267" spans="1:6" s="334" customFormat="1" ht="13.5" thickBot="1">
      <c r="A267" s="1078"/>
      <c r="B267" s="375">
        <v>85141</v>
      </c>
      <c r="C267" s="352" t="s">
        <v>493</v>
      </c>
      <c r="D267" s="352"/>
      <c r="E267" s="172">
        <f>SUM(E268:E269)</f>
        <v>150000</v>
      </c>
      <c r="F267" s="314"/>
    </row>
    <row r="268" spans="1:6" ht="12.75" customHeight="1">
      <c r="A268" s="1078"/>
      <c r="B268" s="1079" t="s">
        <v>381</v>
      </c>
      <c r="C268" s="1079"/>
      <c r="D268" s="353"/>
      <c r="E268" s="187">
        <v>0</v>
      </c>
      <c r="F268" s="265"/>
    </row>
    <row r="269" spans="1:6" ht="12.75" customHeight="1">
      <c r="A269" s="1078"/>
      <c r="B269" s="1081" t="s">
        <v>366</v>
      </c>
      <c r="C269" s="1081"/>
      <c r="D269" s="349"/>
      <c r="E269" s="210">
        <f>SUM(E270)</f>
        <v>150000</v>
      </c>
      <c r="F269" s="175"/>
    </row>
    <row r="270" spans="1:6" ht="39" thickBot="1">
      <c r="A270" s="1078"/>
      <c r="B270" s="376"/>
      <c r="C270" s="357" t="s">
        <v>369</v>
      </c>
      <c r="D270" s="358">
        <v>6510</v>
      </c>
      <c r="E270" s="208">
        <v>150000</v>
      </c>
      <c r="F270" s="267"/>
    </row>
    <row r="271" spans="1:6" s="334" customFormat="1" ht="26.25" thickBot="1">
      <c r="A271" s="1078"/>
      <c r="B271" s="375">
        <v>85156</v>
      </c>
      <c r="C271" s="352" t="s">
        <v>494</v>
      </c>
      <c r="D271" s="352"/>
      <c r="E271" s="377">
        <f>SUM(E272,E274)</f>
        <v>35000</v>
      </c>
      <c r="F271" s="314"/>
    </row>
    <row r="272" spans="1:6" ht="12.75" customHeight="1">
      <c r="A272" s="1078"/>
      <c r="B272" s="1079" t="s">
        <v>352</v>
      </c>
      <c r="C272" s="1079"/>
      <c r="D272" s="353"/>
      <c r="E272" s="187">
        <f>SUM(E273)</f>
        <v>35000</v>
      </c>
      <c r="F272" s="265"/>
    </row>
    <row r="273" spans="1:8" ht="38.25">
      <c r="A273" s="1078"/>
      <c r="B273" s="378"/>
      <c r="C273" s="355" t="s">
        <v>360</v>
      </c>
      <c r="D273" s="347">
        <v>2210</v>
      </c>
      <c r="E273" s="178">
        <v>35000</v>
      </c>
      <c r="F273" s="175"/>
    </row>
    <row r="274" spans="1:8" ht="13.5" thickBot="1">
      <c r="A274" s="1095"/>
      <c r="B274" s="1080" t="s">
        <v>357</v>
      </c>
      <c r="C274" s="1080"/>
      <c r="D274" s="366"/>
      <c r="E274" s="191">
        <v>0</v>
      </c>
      <c r="F274" s="267"/>
    </row>
    <row r="275" spans="1:8" s="361" customFormat="1" ht="13.5" thickBot="1">
      <c r="A275" s="272">
        <v>852</v>
      </c>
      <c r="B275" s="359"/>
      <c r="C275" s="360" t="s">
        <v>495</v>
      </c>
      <c r="D275" s="360"/>
      <c r="E275" s="169">
        <f>SUM(E276,E281,E285)</f>
        <v>12501075</v>
      </c>
      <c r="F275" s="274"/>
    </row>
    <row r="276" spans="1:8" s="334" customFormat="1" ht="26.25" thickBot="1">
      <c r="A276" s="379"/>
      <c r="B276" s="375">
        <v>85212</v>
      </c>
      <c r="C276" s="352" t="s">
        <v>496</v>
      </c>
      <c r="D276" s="352"/>
      <c r="E276" s="172">
        <f>SUM(E277,E280)</f>
        <v>1062308</v>
      </c>
      <c r="F276" s="314"/>
      <c r="H276" s="380"/>
    </row>
    <row r="277" spans="1:8">
      <c r="A277" s="379"/>
      <c r="B277" s="1079" t="s">
        <v>352</v>
      </c>
      <c r="C277" s="1079"/>
      <c r="D277" s="353"/>
      <c r="E277" s="187">
        <f>SUM(E278:E279)</f>
        <v>1062308</v>
      </c>
      <c r="F277" s="341"/>
    </row>
    <row r="278" spans="1:8" ht="33.75" customHeight="1">
      <c r="A278" s="379"/>
      <c r="B278" s="1091"/>
      <c r="C278" s="354" t="s">
        <v>497</v>
      </c>
      <c r="D278" s="370" t="s">
        <v>356</v>
      </c>
      <c r="E278" s="178">
        <v>308</v>
      </c>
      <c r="F278" s="175"/>
    </row>
    <row r="279" spans="1:8" ht="38.25">
      <c r="A279" s="379"/>
      <c r="B279" s="1092"/>
      <c r="C279" s="355" t="s">
        <v>360</v>
      </c>
      <c r="D279" s="370" t="s">
        <v>425</v>
      </c>
      <c r="E279" s="231">
        <v>1062000</v>
      </c>
      <c r="F279" s="175"/>
    </row>
    <row r="280" spans="1:8" ht="13.5" thickBot="1">
      <c r="A280" s="379"/>
      <c r="B280" s="1093" t="s">
        <v>357</v>
      </c>
      <c r="C280" s="1094"/>
      <c r="D280" s="381"/>
      <c r="E280" s="182">
        <v>0</v>
      </c>
      <c r="F280" s="342"/>
    </row>
    <row r="281" spans="1:8" ht="13.5" thickBot="1">
      <c r="A281" s="379"/>
      <c r="B281" s="375">
        <v>85226</v>
      </c>
      <c r="C281" s="382" t="s">
        <v>498</v>
      </c>
      <c r="D281" s="383"/>
      <c r="E281" s="172">
        <f>SUM(E284,E282)</f>
        <v>700000</v>
      </c>
      <c r="F281" s="384"/>
    </row>
    <row r="282" spans="1:8">
      <c r="A282" s="379"/>
      <c r="B282" s="1079" t="s">
        <v>352</v>
      </c>
      <c r="C282" s="1079"/>
      <c r="D282" s="353"/>
      <c r="E282" s="187">
        <f>SUM(E283)</f>
        <v>700000</v>
      </c>
      <c r="F282" s="341"/>
    </row>
    <row r="283" spans="1:8" ht="38.25">
      <c r="A283" s="379"/>
      <c r="B283" s="385"/>
      <c r="C283" s="355" t="s">
        <v>360</v>
      </c>
      <c r="D283" s="348">
        <v>2210</v>
      </c>
      <c r="E283" s="178">
        <v>700000</v>
      </c>
      <c r="F283" s="175"/>
    </row>
    <row r="284" spans="1:8" ht="13.5" thickBot="1">
      <c r="A284" s="379"/>
      <c r="B284" s="1080" t="s">
        <v>357</v>
      </c>
      <c r="C284" s="1080"/>
      <c r="D284" s="366"/>
      <c r="E284" s="191">
        <v>0</v>
      </c>
      <c r="F284" s="342"/>
    </row>
    <row r="285" spans="1:8" s="334" customFormat="1" ht="13.5" thickBot="1">
      <c r="A285" s="1078"/>
      <c r="B285" s="375">
        <v>85295</v>
      </c>
      <c r="C285" s="352" t="s">
        <v>385</v>
      </c>
      <c r="D285" s="352"/>
      <c r="E285" s="172">
        <f>SUM(E286,E288)</f>
        <v>10738767</v>
      </c>
      <c r="F285" s="314"/>
    </row>
    <row r="286" spans="1:8">
      <c r="A286" s="1078"/>
      <c r="B286" s="1079" t="s">
        <v>352</v>
      </c>
      <c r="C286" s="1079"/>
      <c r="D286" s="353"/>
      <c r="E286" s="187">
        <f>SUM(E287)</f>
        <v>2042154</v>
      </c>
      <c r="F286" s="341"/>
    </row>
    <row r="287" spans="1:8" ht="79.5" customHeight="1">
      <c r="A287" s="1078"/>
      <c r="B287" s="386"/>
      <c r="C287" s="354" t="s">
        <v>499</v>
      </c>
      <c r="D287" s="370" t="s">
        <v>115</v>
      </c>
      <c r="E287" s="178">
        <v>2042154</v>
      </c>
      <c r="F287" s="175"/>
    </row>
    <row r="288" spans="1:8">
      <c r="A288" s="1078"/>
      <c r="B288" s="1081" t="s">
        <v>366</v>
      </c>
      <c r="C288" s="1081"/>
      <c r="D288" s="349"/>
      <c r="E288" s="200">
        <f>SUM(E289)</f>
        <v>8696613</v>
      </c>
      <c r="F288" s="387" t="e">
        <f>SUM(#REF!/#REF!)</f>
        <v>#REF!</v>
      </c>
    </row>
    <row r="289" spans="1:6" ht="83.25" customHeight="1" thickBot="1">
      <c r="A289" s="1095"/>
      <c r="B289" s="388"/>
      <c r="C289" s="389" t="s">
        <v>500</v>
      </c>
      <c r="D289" s="390" t="s">
        <v>114</v>
      </c>
      <c r="E289" s="231">
        <v>8696613</v>
      </c>
      <c r="F289" s="267"/>
    </row>
    <row r="290" spans="1:6" s="361" customFormat="1" ht="13.5" thickBot="1">
      <c r="A290" s="272">
        <v>853</v>
      </c>
      <c r="B290" s="372"/>
      <c r="C290" s="373" t="s">
        <v>501</v>
      </c>
      <c r="D290" s="373"/>
      <c r="E290" s="169">
        <f>SUM(E291)</f>
        <v>16663147</v>
      </c>
      <c r="F290" s="374"/>
    </row>
    <row r="291" spans="1:6" s="334" customFormat="1" ht="13.5" thickBot="1">
      <c r="A291" s="1075"/>
      <c r="B291" s="351">
        <v>85332</v>
      </c>
      <c r="C291" s="352" t="s">
        <v>502</v>
      </c>
      <c r="D291" s="352"/>
      <c r="E291" s="172">
        <f>SUM(E292,E298)</f>
        <v>16663147</v>
      </c>
      <c r="F291" s="314"/>
    </row>
    <row r="292" spans="1:6">
      <c r="A292" s="1076"/>
      <c r="B292" s="1079" t="s">
        <v>352</v>
      </c>
      <c r="C292" s="1079"/>
      <c r="D292" s="353"/>
      <c r="E292" s="187">
        <f>SUM(E293:E297)</f>
        <v>16663147</v>
      </c>
      <c r="F292" s="341"/>
    </row>
    <row r="293" spans="1:6" ht="54.75" customHeight="1">
      <c r="A293" s="1076"/>
      <c r="B293" s="1102"/>
      <c r="C293" s="391" t="s">
        <v>503</v>
      </c>
      <c r="D293" s="392" t="s">
        <v>356</v>
      </c>
      <c r="E293" s="178">
        <v>165025</v>
      </c>
      <c r="F293" s="175"/>
    </row>
    <row r="294" spans="1:6" ht="33.75" customHeight="1">
      <c r="A294" s="1076"/>
      <c r="B294" s="1102"/>
      <c r="C294" s="344" t="s">
        <v>504</v>
      </c>
      <c r="D294" s="370" t="s">
        <v>124</v>
      </c>
      <c r="E294" s="178">
        <v>15132720</v>
      </c>
      <c r="F294" s="175"/>
    </row>
    <row r="295" spans="1:6" ht="25.5">
      <c r="A295" s="1076"/>
      <c r="B295" s="1102"/>
      <c r="C295" s="344" t="s">
        <v>505</v>
      </c>
      <c r="D295" s="370" t="s">
        <v>65</v>
      </c>
      <c r="E295" s="178">
        <v>249402</v>
      </c>
      <c r="F295" s="175"/>
    </row>
    <row r="296" spans="1:6" ht="38.25">
      <c r="A296" s="1076"/>
      <c r="B296" s="1102"/>
      <c r="C296" s="355" t="s">
        <v>360</v>
      </c>
      <c r="D296" s="392" t="s">
        <v>425</v>
      </c>
      <c r="E296" s="178">
        <v>32000</v>
      </c>
      <c r="F296" s="175"/>
    </row>
    <row r="297" spans="1:6" ht="15.75" customHeight="1">
      <c r="A297" s="1076"/>
      <c r="B297" s="1102"/>
      <c r="C297" s="344" t="s">
        <v>506</v>
      </c>
      <c r="D297" s="370" t="s">
        <v>401</v>
      </c>
      <c r="E297" s="177">
        <v>1084000</v>
      </c>
      <c r="F297" s="175"/>
    </row>
    <row r="298" spans="1:6" ht="13.5" thickBot="1">
      <c r="A298" s="1076"/>
      <c r="B298" s="1080" t="s">
        <v>366</v>
      </c>
      <c r="C298" s="1080"/>
      <c r="D298" s="366"/>
      <c r="E298" s="182">
        <v>0</v>
      </c>
      <c r="F298" s="342"/>
    </row>
    <row r="299" spans="1:6" s="361" customFormat="1" ht="13.5" thickBot="1">
      <c r="A299" s="272">
        <v>900</v>
      </c>
      <c r="B299" s="372"/>
      <c r="C299" s="373" t="s">
        <v>507</v>
      </c>
      <c r="D299" s="373"/>
      <c r="E299" s="169">
        <f>SUM(E300,E304,E310,E314)</f>
        <v>208421</v>
      </c>
      <c r="F299" s="374"/>
    </row>
    <row r="300" spans="1:6" s="334" customFormat="1" ht="13.5" thickBot="1">
      <c r="A300" s="1036"/>
      <c r="B300" s="351">
        <v>90005</v>
      </c>
      <c r="C300" s="352" t="s">
        <v>508</v>
      </c>
      <c r="D300" s="352"/>
      <c r="E300" s="172">
        <f>SUM(E303,E301)</f>
        <v>170000</v>
      </c>
      <c r="F300" s="314"/>
    </row>
    <row r="301" spans="1:6">
      <c r="A301" s="1036"/>
      <c r="B301" s="1103" t="s">
        <v>352</v>
      </c>
      <c r="C301" s="1104"/>
      <c r="D301" s="353"/>
      <c r="E301" s="187">
        <f>SUM(E302)</f>
        <v>170000</v>
      </c>
      <c r="F301" s="265"/>
    </row>
    <row r="302" spans="1:6" ht="53.25" customHeight="1">
      <c r="A302" s="1036"/>
      <c r="B302" s="393"/>
      <c r="C302" s="394" t="s">
        <v>509</v>
      </c>
      <c r="D302" s="347">
        <v>2460</v>
      </c>
      <c r="E302" s="178">
        <v>170000</v>
      </c>
      <c r="F302" s="175"/>
    </row>
    <row r="303" spans="1:6" ht="13.5" thickBot="1">
      <c r="A303" s="1036"/>
      <c r="B303" s="1105" t="s">
        <v>357</v>
      </c>
      <c r="C303" s="1080"/>
      <c r="D303" s="366"/>
      <c r="E303" s="191">
        <v>0</v>
      </c>
      <c r="F303" s="267"/>
    </row>
    <row r="304" spans="1:6" s="334" customFormat="1" ht="26.25" thickBot="1">
      <c r="A304" s="1036"/>
      <c r="B304" s="351">
        <v>90019</v>
      </c>
      <c r="C304" s="352" t="s">
        <v>510</v>
      </c>
      <c r="D304" s="352"/>
      <c r="E304" s="172">
        <f>SUM(E309,E305)</f>
        <v>30000</v>
      </c>
      <c r="F304" s="314"/>
    </row>
    <row r="305" spans="1:6">
      <c r="A305" s="1036"/>
      <c r="B305" s="1079" t="s">
        <v>352</v>
      </c>
      <c r="C305" s="1079"/>
      <c r="D305" s="353"/>
      <c r="E305" s="187">
        <f>SUM(E306:E308)</f>
        <v>30000</v>
      </c>
      <c r="F305" s="265"/>
    </row>
    <row r="306" spans="1:6">
      <c r="A306" s="1036"/>
      <c r="B306" s="1088"/>
      <c r="C306" s="355" t="s">
        <v>511</v>
      </c>
      <c r="D306" s="392" t="s">
        <v>512</v>
      </c>
      <c r="E306" s="178">
        <v>3000</v>
      </c>
      <c r="F306" s="175"/>
    </row>
    <row r="307" spans="1:6" ht="25.5">
      <c r="A307" s="1036"/>
      <c r="B307" s="1106"/>
      <c r="C307" s="357" t="s">
        <v>513</v>
      </c>
      <c r="D307" s="395" t="s">
        <v>514</v>
      </c>
      <c r="E307" s="178">
        <v>14000</v>
      </c>
      <c r="F307" s="267"/>
    </row>
    <row r="308" spans="1:6" ht="25.5">
      <c r="A308" s="1036"/>
      <c r="B308" s="1089"/>
      <c r="C308" s="355" t="s">
        <v>515</v>
      </c>
      <c r="D308" s="392" t="s">
        <v>379</v>
      </c>
      <c r="E308" s="178">
        <v>13000</v>
      </c>
      <c r="F308" s="267"/>
    </row>
    <row r="309" spans="1:6" ht="13.5" thickBot="1">
      <c r="A309" s="1036"/>
      <c r="B309" s="1080" t="s">
        <v>357</v>
      </c>
      <c r="C309" s="1080"/>
      <c r="D309" s="366"/>
      <c r="E309" s="191">
        <v>0</v>
      </c>
      <c r="F309" s="267"/>
    </row>
    <row r="310" spans="1:6" s="334" customFormat="1" ht="13.5" thickBot="1">
      <c r="A310" s="1036"/>
      <c r="B310" s="351">
        <v>90020</v>
      </c>
      <c r="C310" s="352" t="s">
        <v>516</v>
      </c>
      <c r="D310" s="352"/>
      <c r="E310" s="172">
        <f>SUM(E311,E313)</f>
        <v>7000</v>
      </c>
      <c r="F310" s="314"/>
    </row>
    <row r="311" spans="1:6">
      <c r="A311" s="1036"/>
      <c r="B311" s="1079" t="s">
        <v>352</v>
      </c>
      <c r="C311" s="1079"/>
      <c r="D311" s="353"/>
      <c r="E311" s="187">
        <f>SUM(E312)</f>
        <v>7000</v>
      </c>
      <c r="F311" s="265"/>
    </row>
    <row r="312" spans="1:6">
      <c r="A312" s="1036"/>
      <c r="B312" s="396"/>
      <c r="C312" s="355" t="s">
        <v>517</v>
      </c>
      <c r="D312" s="392" t="s">
        <v>518</v>
      </c>
      <c r="E312" s="178">
        <v>7000</v>
      </c>
      <c r="F312" s="175"/>
    </row>
    <row r="313" spans="1:6" ht="13.5" thickBot="1">
      <c r="A313" s="1036"/>
      <c r="B313" s="1081" t="s">
        <v>357</v>
      </c>
      <c r="C313" s="1081"/>
      <c r="D313" s="349"/>
      <c r="E313" s="191">
        <v>0</v>
      </c>
      <c r="F313" s="175"/>
    </row>
    <row r="314" spans="1:6" ht="26.25" thickBot="1">
      <c r="A314" s="1036"/>
      <c r="B314" s="351">
        <v>90024</v>
      </c>
      <c r="C314" s="352" t="s">
        <v>519</v>
      </c>
      <c r="D314" s="352"/>
      <c r="E314" s="172">
        <f>SUM(E315,E317)</f>
        <v>1421</v>
      </c>
      <c r="F314" s="164"/>
    </row>
    <row r="315" spans="1:6">
      <c r="A315" s="1036"/>
      <c r="B315" s="1079" t="s">
        <v>352</v>
      </c>
      <c r="C315" s="1079"/>
      <c r="D315" s="353"/>
      <c r="E315" s="187">
        <f>SUM(E316)</f>
        <v>1421</v>
      </c>
      <c r="F315" s="164"/>
    </row>
    <row r="316" spans="1:6">
      <c r="A316" s="1036"/>
      <c r="B316" s="396"/>
      <c r="C316" s="397" t="s">
        <v>520</v>
      </c>
      <c r="D316" s="398" t="s">
        <v>356</v>
      </c>
      <c r="E316" s="178">
        <v>1421</v>
      </c>
      <c r="F316" s="164"/>
    </row>
    <row r="317" spans="1:6" ht="13.5" thickBot="1">
      <c r="A317" s="1036"/>
      <c r="B317" s="1081" t="s">
        <v>357</v>
      </c>
      <c r="C317" s="1081"/>
      <c r="D317" s="349"/>
      <c r="E317" s="191">
        <v>0</v>
      </c>
      <c r="F317" s="164"/>
    </row>
    <row r="318" spans="1:6" s="361" customFormat="1" ht="19.5" customHeight="1" thickBot="1">
      <c r="A318" s="234">
        <v>921</v>
      </c>
      <c r="B318" s="399"/>
      <c r="C318" s="400" t="s">
        <v>521</v>
      </c>
      <c r="D318" s="400"/>
      <c r="E318" s="169">
        <f>SUM(E319)</f>
        <v>3068000</v>
      </c>
      <c r="F318" s="374"/>
    </row>
    <row r="319" spans="1:6" s="334" customFormat="1" ht="13.5" thickBot="1">
      <c r="A319" s="1118"/>
      <c r="B319" s="375">
        <v>92116</v>
      </c>
      <c r="C319" s="352" t="s">
        <v>522</v>
      </c>
      <c r="D319" s="352"/>
      <c r="E319" s="312">
        <f>SUM(E320,E323)</f>
        <v>3068000</v>
      </c>
      <c r="F319" s="314"/>
    </row>
    <row r="320" spans="1:6">
      <c r="A320" s="1118"/>
      <c r="B320" s="1079" t="s">
        <v>352</v>
      </c>
      <c r="C320" s="1079"/>
      <c r="D320" s="353"/>
      <c r="E320" s="187">
        <f>SUM(E321:E322)</f>
        <v>3068000</v>
      </c>
      <c r="F320" s="341"/>
    </row>
    <row r="321" spans="1:11" ht="25.5">
      <c r="A321" s="1118"/>
      <c r="B321" s="401"/>
      <c r="C321" s="346" t="s">
        <v>523</v>
      </c>
      <c r="D321" s="347">
        <v>2310</v>
      </c>
      <c r="E321" s="178">
        <v>2998000</v>
      </c>
      <c r="F321" s="175"/>
    </row>
    <row r="322" spans="1:11" ht="25.5">
      <c r="A322" s="1118"/>
      <c r="B322" s="402"/>
      <c r="C322" s="346" t="s">
        <v>524</v>
      </c>
      <c r="D322" s="347">
        <v>2320</v>
      </c>
      <c r="E322" s="178">
        <v>70000</v>
      </c>
      <c r="F322" s="175"/>
    </row>
    <row r="323" spans="1:11" ht="13.5" thickBot="1">
      <c r="A323" s="1118"/>
      <c r="B323" s="1080" t="s">
        <v>357</v>
      </c>
      <c r="C323" s="1080"/>
      <c r="D323" s="366"/>
      <c r="E323" s="191">
        <v>0</v>
      </c>
      <c r="F323" s="342"/>
    </row>
    <row r="324" spans="1:11" s="361" customFormat="1" ht="30" customHeight="1" thickBot="1">
      <c r="A324" s="272">
        <v>925</v>
      </c>
      <c r="B324" s="403"/>
      <c r="C324" s="404" t="s">
        <v>525</v>
      </c>
      <c r="D324" s="404"/>
      <c r="E324" s="405">
        <f>SUM(E325)</f>
        <v>1229000</v>
      </c>
      <c r="F324" s="274"/>
    </row>
    <row r="325" spans="1:11" s="334" customFormat="1" ht="13.5" thickBot="1">
      <c r="A325" s="1077"/>
      <c r="B325" s="406">
        <v>92502</v>
      </c>
      <c r="C325" s="363" t="s">
        <v>526</v>
      </c>
      <c r="D325" s="363"/>
      <c r="E325" s="172">
        <f>SUM(E326,E329)</f>
        <v>1229000</v>
      </c>
      <c r="F325" s="314"/>
    </row>
    <row r="326" spans="1:11">
      <c r="A326" s="1078"/>
      <c r="B326" s="1079" t="s">
        <v>352</v>
      </c>
      <c r="C326" s="1079"/>
      <c r="D326" s="353"/>
      <c r="E326" s="187">
        <f>SUM(E327:E328)</f>
        <v>1229000</v>
      </c>
      <c r="F326" s="341"/>
    </row>
    <row r="327" spans="1:11" ht="28.5" customHeight="1">
      <c r="A327" s="1078"/>
      <c r="B327" s="1086"/>
      <c r="C327" s="354" t="s">
        <v>527</v>
      </c>
      <c r="D327" s="348">
        <v>2230</v>
      </c>
      <c r="E327" s="178">
        <v>775000</v>
      </c>
      <c r="F327" s="175"/>
    </row>
    <row r="328" spans="1:11" ht="51" customHeight="1">
      <c r="A328" s="1078"/>
      <c r="B328" s="1114"/>
      <c r="C328" s="389" t="s">
        <v>528</v>
      </c>
      <c r="D328" s="407">
        <v>2460</v>
      </c>
      <c r="E328" s="178">
        <v>454000</v>
      </c>
      <c r="F328" s="175"/>
    </row>
    <row r="329" spans="1:11" ht="13.5" thickBot="1">
      <c r="A329" s="1095"/>
      <c r="B329" s="1080" t="s">
        <v>357</v>
      </c>
      <c r="C329" s="1080"/>
      <c r="D329" s="366"/>
      <c r="E329" s="191">
        <v>0</v>
      </c>
      <c r="F329" s="408"/>
    </row>
    <row r="330" spans="1:11" ht="34.5" customHeight="1" thickBot="1">
      <c r="A330" s="1115" t="s">
        <v>529</v>
      </c>
      <c r="B330" s="1116"/>
      <c r="C330" s="1116"/>
      <c r="D330" s="409"/>
      <c r="E330" s="410">
        <f>SUM(E9,E59,E69,E75,E103,E109,E116,E143,E150,E193,E198,E209,E242,E266,E275,E290,E299,E318,E324)</f>
        <v>1429518196</v>
      </c>
      <c r="F330" s="411"/>
    </row>
    <row r="331" spans="1:11" ht="21" customHeight="1" thickBot="1">
      <c r="A331" s="988" t="s">
        <v>5</v>
      </c>
      <c r="B331" s="988"/>
      <c r="C331" s="988"/>
      <c r="D331" s="801"/>
      <c r="E331" s="802"/>
      <c r="F331" s="799"/>
    </row>
    <row r="332" spans="1:11" ht="21.75" customHeight="1" thickBot="1">
      <c r="A332" s="1096" t="s">
        <v>728</v>
      </c>
      <c r="B332" s="1097"/>
      <c r="C332" s="1098"/>
      <c r="D332" s="803"/>
      <c r="E332" s="804">
        <f>E11+E17+E21+E27+E40+E47+E51+E56+E61+E71+E77+E86+E90+E94+E100+E105+E111+E118+E123+E127+E135+E139+E145+E152+E157+E161+E168+E173+E178+E187+E195+E200+E205+E211+E215+E219+E223+E227+E236+E244+E248+E253+E257+E261+E268+E272+E277+E282+E286+E292+E301+E305+E311+E315+E320+E326</f>
        <v>664300081</v>
      </c>
    </row>
    <row r="333" spans="1:11" ht="22.5" customHeight="1" thickBot="1">
      <c r="A333" s="1099" t="s">
        <v>729</v>
      </c>
      <c r="B333" s="1100"/>
      <c r="C333" s="1101"/>
      <c r="D333" s="803"/>
      <c r="E333" s="805">
        <f>E15+E19+E25+E30+E43+E52+E58+E65+E74+E81+E88+E92+E97+E102+E106+E114+E121+E125+E132+E137+E141+E147+E155+E159+E166+E176+E182+E191+E197+E203+E208+E213+E217+E221+E225+E231+E239+E246+E250+E259+E255+E265+E269+E274+E280+E284+E288+E298+E303+E309+E313+E317+E323+E329</f>
        <v>765218115</v>
      </c>
    </row>
    <row r="334" spans="1:11" ht="15.75" customHeight="1">
      <c r="A334" s="971"/>
      <c r="B334" s="972"/>
      <c r="C334" s="973"/>
      <c r="D334" s="800"/>
      <c r="E334" s="800"/>
    </row>
    <row r="335" spans="1:11">
      <c r="A335" s="1117"/>
      <c r="B335" s="1117"/>
      <c r="C335" s="1117"/>
      <c r="D335" s="1117"/>
      <c r="E335" s="160"/>
      <c r="F335" s="160"/>
      <c r="G335" s="25"/>
      <c r="H335" s="25"/>
      <c r="I335" s="25"/>
      <c r="J335" s="25"/>
      <c r="K335" s="25"/>
    </row>
    <row r="336" spans="1:11">
      <c r="A336" s="974"/>
      <c r="B336" s="1112"/>
      <c r="C336" s="1112"/>
      <c r="D336" s="975"/>
      <c r="E336" s="160"/>
      <c r="F336" s="160"/>
      <c r="G336" s="25"/>
      <c r="H336" s="25"/>
      <c r="I336" s="25"/>
      <c r="J336" s="25"/>
      <c r="K336" s="25"/>
    </row>
    <row r="337" spans="1:11">
      <c r="A337" s="1109"/>
      <c r="B337" s="1110"/>
      <c r="C337" s="1110"/>
      <c r="D337" s="976"/>
      <c r="E337" s="160"/>
      <c r="F337" s="160"/>
      <c r="G337" s="1113"/>
      <c r="H337" s="1113"/>
      <c r="I337" s="523"/>
      <c r="J337" s="977"/>
      <c r="K337" s="25"/>
    </row>
    <row r="338" spans="1:11">
      <c r="A338" s="1109"/>
      <c r="B338" s="1111"/>
      <c r="C338" s="978"/>
      <c r="D338" s="979"/>
      <c r="E338" s="980"/>
      <c r="F338" s="160"/>
      <c r="G338" s="981"/>
      <c r="H338" s="74"/>
      <c r="I338" s="25"/>
      <c r="J338" s="25"/>
      <c r="K338" s="25"/>
    </row>
    <row r="339" spans="1:11">
      <c r="A339" s="1109"/>
      <c r="B339" s="1111"/>
      <c r="C339" s="978"/>
      <c r="D339" s="979"/>
      <c r="E339" s="980"/>
      <c r="F339" s="160"/>
      <c r="G339" s="981"/>
      <c r="H339" s="74"/>
      <c r="I339" s="25"/>
      <c r="J339" s="74"/>
      <c r="K339" s="74"/>
    </row>
    <row r="340" spans="1:11">
      <c r="A340" s="1109"/>
      <c r="B340" s="1110"/>
      <c r="C340" s="1110"/>
      <c r="D340" s="976"/>
      <c r="E340" s="982"/>
      <c r="F340" s="160"/>
      <c r="G340" s="983"/>
      <c r="H340" s="74"/>
      <c r="I340" s="25"/>
      <c r="J340" s="74"/>
      <c r="K340" s="25"/>
    </row>
    <row r="341" spans="1:11">
      <c r="A341" s="1109"/>
      <c r="B341" s="1111"/>
      <c r="C341" s="978"/>
      <c r="D341" s="979"/>
      <c r="E341" s="982"/>
      <c r="F341" s="160"/>
      <c r="G341" s="983"/>
      <c r="H341" s="74"/>
      <c r="I341" s="25"/>
      <c r="J341" s="74"/>
      <c r="K341" s="25"/>
    </row>
    <row r="342" spans="1:11">
      <c r="A342" s="1109"/>
      <c r="B342" s="1111"/>
      <c r="C342" s="978"/>
      <c r="D342" s="979"/>
      <c r="E342" s="982"/>
      <c r="F342" s="160"/>
      <c r="G342" s="983"/>
      <c r="H342" s="74"/>
      <c r="I342" s="25"/>
      <c r="J342" s="25"/>
      <c r="K342" s="25"/>
    </row>
    <row r="343" spans="1:11">
      <c r="A343" s="1109"/>
      <c r="B343" s="1110"/>
      <c r="C343" s="1110"/>
      <c r="D343" s="976"/>
      <c r="E343" s="982"/>
      <c r="F343" s="160"/>
      <c r="G343" s="983"/>
      <c r="H343" s="74"/>
      <c r="I343" s="25"/>
      <c r="J343" s="74"/>
      <c r="K343" s="25"/>
    </row>
    <row r="344" spans="1:11">
      <c r="A344" s="1109"/>
      <c r="B344" s="1111"/>
      <c r="C344" s="978"/>
      <c r="D344" s="979"/>
      <c r="E344" s="982"/>
      <c r="F344" s="160"/>
      <c r="G344" s="983"/>
      <c r="H344" s="74"/>
      <c r="I344" s="25"/>
      <c r="J344" s="74"/>
      <c r="K344" s="25"/>
    </row>
    <row r="345" spans="1:11">
      <c r="A345" s="1109"/>
      <c r="B345" s="1111"/>
      <c r="C345" s="978"/>
      <c r="D345" s="979"/>
      <c r="E345" s="982"/>
      <c r="F345" s="160"/>
      <c r="G345" s="25"/>
      <c r="H345" s="74"/>
      <c r="I345" s="25"/>
      <c r="J345" s="25"/>
      <c r="K345" s="25"/>
    </row>
    <row r="346" spans="1:11">
      <c r="A346" s="159"/>
      <c r="B346" s="159"/>
      <c r="C346" s="160"/>
      <c r="D346" s="160"/>
      <c r="E346" s="982"/>
      <c r="F346" s="160"/>
      <c r="G346" s="25"/>
      <c r="H346" s="74"/>
      <c r="I346" s="25"/>
      <c r="J346" s="25"/>
      <c r="K346" s="25"/>
    </row>
    <row r="347" spans="1:11">
      <c r="A347" s="159"/>
      <c r="B347" s="159"/>
      <c r="C347" s="160"/>
      <c r="D347" s="160"/>
      <c r="E347" s="982"/>
      <c r="F347" s="160"/>
      <c r="G347" s="25"/>
      <c r="H347" s="25"/>
      <c r="I347" s="25"/>
      <c r="J347" s="74"/>
      <c r="K347" s="25"/>
    </row>
    <row r="348" spans="1:11">
      <c r="A348" s="159"/>
      <c r="B348" s="159"/>
      <c r="C348" s="160"/>
      <c r="D348" s="160"/>
      <c r="E348" s="160"/>
      <c r="F348" s="160"/>
      <c r="G348" s="977"/>
      <c r="H348" s="524"/>
      <c r="I348" s="25"/>
      <c r="J348" s="524"/>
      <c r="K348" s="25"/>
    </row>
    <row r="349" spans="1:11">
      <c r="A349" s="159"/>
      <c r="B349" s="159"/>
      <c r="C349" s="160"/>
      <c r="D349" s="160"/>
      <c r="E349" s="160"/>
      <c r="F349" s="160"/>
      <c r="G349" s="25"/>
      <c r="H349" s="25"/>
      <c r="I349" s="25"/>
      <c r="J349" s="25"/>
      <c r="K349" s="25"/>
    </row>
    <row r="350" spans="1:11">
      <c r="A350" s="159"/>
      <c r="B350" s="159"/>
      <c r="C350" s="160"/>
      <c r="D350" s="160"/>
      <c r="E350" s="160"/>
      <c r="F350" s="160"/>
      <c r="G350" s="25"/>
      <c r="H350" s="25"/>
      <c r="I350" s="25"/>
      <c r="J350" s="25"/>
      <c r="K350" s="25"/>
    </row>
    <row r="351" spans="1:11">
      <c r="A351" s="159"/>
      <c r="B351" s="159"/>
      <c r="C351" s="160"/>
      <c r="D351" s="160"/>
      <c r="E351" s="160"/>
      <c r="F351" s="160"/>
      <c r="G351" s="25"/>
      <c r="H351" s="25"/>
      <c r="I351" s="74"/>
      <c r="J351" s="25"/>
      <c r="K351" s="25"/>
    </row>
  </sheetData>
  <mergeCells count="208">
    <mergeCell ref="D1:E2"/>
    <mergeCell ref="A343:A345"/>
    <mergeCell ref="B343:C343"/>
    <mergeCell ref="B344:B345"/>
    <mergeCell ref="B336:C336"/>
    <mergeCell ref="A337:A339"/>
    <mergeCell ref="B337:C337"/>
    <mergeCell ref="G337:H337"/>
    <mergeCell ref="B338:B339"/>
    <mergeCell ref="A340:A342"/>
    <mergeCell ref="B340:C340"/>
    <mergeCell ref="B341:B342"/>
    <mergeCell ref="A325:A329"/>
    <mergeCell ref="B326:C326"/>
    <mergeCell ref="B327:B328"/>
    <mergeCell ref="B329:C329"/>
    <mergeCell ref="A330:C330"/>
    <mergeCell ref="A335:D335"/>
    <mergeCell ref="B311:C311"/>
    <mergeCell ref="B313:C313"/>
    <mergeCell ref="B315:C315"/>
    <mergeCell ref="B317:C317"/>
    <mergeCell ref="A319:A323"/>
    <mergeCell ref="B320:C320"/>
    <mergeCell ref="B323:C323"/>
    <mergeCell ref="A332:C332"/>
    <mergeCell ref="A333:C333"/>
    <mergeCell ref="A291:A298"/>
    <mergeCell ref="B292:C292"/>
    <mergeCell ref="B293:B297"/>
    <mergeCell ref="B298:C298"/>
    <mergeCell ref="A300:A317"/>
    <mergeCell ref="B301:C301"/>
    <mergeCell ref="B303:C303"/>
    <mergeCell ref="B305:C305"/>
    <mergeCell ref="B306:B308"/>
    <mergeCell ref="B309:C309"/>
    <mergeCell ref="B284:C284"/>
    <mergeCell ref="A285:A289"/>
    <mergeCell ref="B286:C286"/>
    <mergeCell ref="B288:C288"/>
    <mergeCell ref="A267:A274"/>
    <mergeCell ref="B268:C268"/>
    <mergeCell ref="B269:C269"/>
    <mergeCell ref="B272:C272"/>
    <mergeCell ref="B274:C274"/>
    <mergeCell ref="B277:C277"/>
    <mergeCell ref="B262:B264"/>
    <mergeCell ref="C262:C264"/>
    <mergeCell ref="B265:C265"/>
    <mergeCell ref="B237:B238"/>
    <mergeCell ref="B239:C239"/>
    <mergeCell ref="B240:B241"/>
    <mergeCell ref="B278:B279"/>
    <mergeCell ref="B280:C280"/>
    <mergeCell ref="B282:C282"/>
    <mergeCell ref="A210:A241"/>
    <mergeCell ref="B211:C211"/>
    <mergeCell ref="B213:C213"/>
    <mergeCell ref="B215:C215"/>
    <mergeCell ref="B217:C217"/>
    <mergeCell ref="B219:C219"/>
    <mergeCell ref="B221:C221"/>
    <mergeCell ref="B223:C223"/>
    <mergeCell ref="A243:A265"/>
    <mergeCell ref="B244:C244"/>
    <mergeCell ref="B246:C246"/>
    <mergeCell ref="B248:C248"/>
    <mergeCell ref="B250:C250"/>
    <mergeCell ref="B253:C253"/>
    <mergeCell ref="B255:C255"/>
    <mergeCell ref="B225:C225"/>
    <mergeCell ref="B227:C227"/>
    <mergeCell ref="B229:B230"/>
    <mergeCell ref="B231:C231"/>
    <mergeCell ref="B232:B234"/>
    <mergeCell ref="B236:C236"/>
    <mergeCell ref="B257:C257"/>
    <mergeCell ref="B259:C259"/>
    <mergeCell ref="B261:C261"/>
    <mergeCell ref="A194:A197"/>
    <mergeCell ref="B195:C195"/>
    <mergeCell ref="B197:C197"/>
    <mergeCell ref="A199:A208"/>
    <mergeCell ref="B200:C200"/>
    <mergeCell ref="B201:B202"/>
    <mergeCell ref="B203:C203"/>
    <mergeCell ref="B205:C205"/>
    <mergeCell ref="B206:B207"/>
    <mergeCell ref="B208:C208"/>
    <mergeCell ref="B176:C176"/>
    <mergeCell ref="A177:A192"/>
    <mergeCell ref="B178:C178"/>
    <mergeCell ref="B179:B181"/>
    <mergeCell ref="D179:D180"/>
    <mergeCell ref="B182:C182"/>
    <mergeCell ref="B183:B185"/>
    <mergeCell ref="D183:D184"/>
    <mergeCell ref="B187:C187"/>
    <mergeCell ref="B188:B190"/>
    <mergeCell ref="A160:A176"/>
    <mergeCell ref="B161:C161"/>
    <mergeCell ref="B162:B165"/>
    <mergeCell ref="C162:C164"/>
    <mergeCell ref="B166:C166"/>
    <mergeCell ref="B168:C168"/>
    <mergeCell ref="B169:B170"/>
    <mergeCell ref="B171:C171"/>
    <mergeCell ref="B173:C173"/>
    <mergeCell ref="B174:B175"/>
    <mergeCell ref="D189:D190"/>
    <mergeCell ref="B191:C191"/>
    <mergeCell ref="A151:A159"/>
    <mergeCell ref="B152:C152"/>
    <mergeCell ref="B153:B154"/>
    <mergeCell ref="B155:C155"/>
    <mergeCell ref="B157:C157"/>
    <mergeCell ref="B159:C159"/>
    <mergeCell ref="B137:C137"/>
    <mergeCell ref="B139:C139"/>
    <mergeCell ref="B141:C141"/>
    <mergeCell ref="B143:C143"/>
    <mergeCell ref="A144:A149"/>
    <mergeCell ref="B145:C145"/>
    <mergeCell ref="B147:C147"/>
    <mergeCell ref="B148:B149"/>
    <mergeCell ref="B135:C135"/>
    <mergeCell ref="A110:A115"/>
    <mergeCell ref="B111:C111"/>
    <mergeCell ref="B112:B113"/>
    <mergeCell ref="B114:C114"/>
    <mergeCell ref="A117:A142"/>
    <mergeCell ref="B118:C118"/>
    <mergeCell ref="B119:B120"/>
    <mergeCell ref="C119:C120"/>
    <mergeCell ref="B121:C121"/>
    <mergeCell ref="B123:C123"/>
    <mergeCell ref="A104:A108"/>
    <mergeCell ref="B105:C105"/>
    <mergeCell ref="B106:C106"/>
    <mergeCell ref="B107:B108"/>
    <mergeCell ref="B125:C125"/>
    <mergeCell ref="B127:C127"/>
    <mergeCell ref="B128:B131"/>
    <mergeCell ref="C128:C130"/>
    <mergeCell ref="B132:C132"/>
    <mergeCell ref="C82:C83"/>
    <mergeCell ref="B86:C86"/>
    <mergeCell ref="B88:C88"/>
    <mergeCell ref="B90:C90"/>
    <mergeCell ref="B92:C92"/>
    <mergeCell ref="B94:C94"/>
    <mergeCell ref="B69:C69"/>
    <mergeCell ref="A70:A74"/>
    <mergeCell ref="B71:C71"/>
    <mergeCell ref="B72:B73"/>
    <mergeCell ref="B74:C74"/>
    <mergeCell ref="A76:A102"/>
    <mergeCell ref="B77:C77"/>
    <mergeCell ref="B78:B80"/>
    <mergeCell ref="B81:C81"/>
    <mergeCell ref="B82:B84"/>
    <mergeCell ref="B95:B96"/>
    <mergeCell ref="C95:C96"/>
    <mergeCell ref="B97:C97"/>
    <mergeCell ref="B100:C100"/>
    <mergeCell ref="B102:C102"/>
    <mergeCell ref="B25:C25"/>
    <mergeCell ref="B27:C27"/>
    <mergeCell ref="B28:B29"/>
    <mergeCell ref="B30:C30"/>
    <mergeCell ref="B31:B38"/>
    <mergeCell ref="B58:C58"/>
    <mergeCell ref="A60:A68"/>
    <mergeCell ref="B61:C61"/>
    <mergeCell ref="B62:B64"/>
    <mergeCell ref="B65:C65"/>
    <mergeCell ref="B66:B68"/>
    <mergeCell ref="B47:C47"/>
    <mergeCell ref="B49:C49"/>
    <mergeCell ref="B51:C51"/>
    <mergeCell ref="B52:C52"/>
    <mergeCell ref="B53:B54"/>
    <mergeCell ref="B56:C56"/>
    <mergeCell ref="A3:F4"/>
    <mergeCell ref="A6:A7"/>
    <mergeCell ref="B6:B7"/>
    <mergeCell ref="C6:C7"/>
    <mergeCell ref="D6:D7"/>
    <mergeCell ref="E6:E7"/>
    <mergeCell ref="A331:C331"/>
    <mergeCell ref="D33:D36"/>
    <mergeCell ref="A10:A58"/>
    <mergeCell ref="B11:C11"/>
    <mergeCell ref="B12:B14"/>
    <mergeCell ref="C12:C14"/>
    <mergeCell ref="B15:C15"/>
    <mergeCell ref="B17:C17"/>
    <mergeCell ref="B19:C19"/>
    <mergeCell ref="B21:C21"/>
    <mergeCell ref="B22:B24"/>
    <mergeCell ref="C22:C24"/>
    <mergeCell ref="B40:C40"/>
    <mergeCell ref="B41:B42"/>
    <mergeCell ref="C41:C42"/>
    <mergeCell ref="B43:C43"/>
    <mergeCell ref="B44:B45"/>
    <mergeCell ref="C44:C45"/>
  </mergeCells>
  <printOptions horizontalCentered="1"/>
  <pageMargins left="0.19685039370078741" right="0.15748031496062992" top="0.70866141732283472" bottom="0.43307086614173229" header="0.51181102362204722" footer="0.39370078740157483"/>
  <pageSetup paperSize="9" scale="75" orientation="portrait" errors="blank" r:id="rId1"/>
  <headerFooter alignWithMargins="0"/>
  <rowBreaks count="8" manualBreakCount="8">
    <brk id="37" max="5" man="1"/>
    <brk id="68" max="5" man="1"/>
    <brk id="115" max="5" man="1"/>
    <brk id="155" max="5" man="1"/>
    <brk id="185" max="5" man="1"/>
    <brk id="230" max="5" man="1"/>
    <brk id="280" max="5" man="1"/>
    <brk id="317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Normal="100" zoomScaleSheetLayoutView="100" workbookViewId="0">
      <selection activeCell="M14" sqref="M14"/>
    </sheetView>
  </sheetViews>
  <sheetFormatPr defaultRowHeight="12.75"/>
  <cols>
    <col min="1" max="1" width="9.140625" style="1"/>
    <col min="2" max="2" width="11" style="1" customWidth="1"/>
    <col min="3" max="3" width="11.140625" style="1" customWidth="1"/>
    <col min="4" max="4" width="9.140625" style="1"/>
    <col min="5" max="5" width="10.5703125" style="1" customWidth="1"/>
    <col min="6" max="6" width="11.42578125" style="1" customWidth="1"/>
    <col min="7" max="7" width="12.85546875" style="1" customWidth="1"/>
    <col min="8" max="8" width="18.85546875" style="1" customWidth="1"/>
    <col min="9" max="9" width="12" style="1" customWidth="1"/>
    <col min="10" max="10" width="13" style="1" customWidth="1"/>
    <col min="11" max="11" width="15.140625" style="1" customWidth="1"/>
    <col min="12" max="257" width="9.140625" style="1"/>
    <col min="258" max="258" width="11" style="1" customWidth="1"/>
    <col min="259" max="259" width="11.140625" style="1" customWidth="1"/>
    <col min="260" max="260" width="9.140625" style="1"/>
    <col min="261" max="261" width="10.5703125" style="1" customWidth="1"/>
    <col min="262" max="262" width="11.42578125" style="1" customWidth="1"/>
    <col min="263" max="263" width="12.85546875" style="1" customWidth="1"/>
    <col min="264" max="264" width="18.85546875" style="1" customWidth="1"/>
    <col min="265" max="265" width="12" style="1" customWidth="1"/>
    <col min="266" max="266" width="13" style="1" customWidth="1"/>
    <col min="267" max="267" width="15.140625" style="1" customWidth="1"/>
    <col min="268" max="513" width="9.140625" style="1"/>
    <col min="514" max="514" width="11" style="1" customWidth="1"/>
    <col min="515" max="515" width="11.140625" style="1" customWidth="1"/>
    <col min="516" max="516" width="9.140625" style="1"/>
    <col min="517" max="517" width="10.5703125" style="1" customWidth="1"/>
    <col min="518" max="518" width="11.42578125" style="1" customWidth="1"/>
    <col min="519" max="519" width="12.85546875" style="1" customWidth="1"/>
    <col min="520" max="520" width="18.85546875" style="1" customWidth="1"/>
    <col min="521" max="521" width="12" style="1" customWidth="1"/>
    <col min="522" max="522" width="13" style="1" customWidth="1"/>
    <col min="523" max="523" width="15.140625" style="1" customWidth="1"/>
    <col min="524" max="769" width="9.140625" style="1"/>
    <col min="770" max="770" width="11" style="1" customWidth="1"/>
    <col min="771" max="771" width="11.140625" style="1" customWidth="1"/>
    <col min="772" max="772" width="9.140625" style="1"/>
    <col min="773" max="773" width="10.5703125" style="1" customWidth="1"/>
    <col min="774" max="774" width="11.42578125" style="1" customWidth="1"/>
    <col min="775" max="775" width="12.85546875" style="1" customWidth="1"/>
    <col min="776" max="776" width="18.85546875" style="1" customWidth="1"/>
    <col min="777" max="777" width="12" style="1" customWidth="1"/>
    <col min="778" max="778" width="13" style="1" customWidth="1"/>
    <col min="779" max="779" width="15.140625" style="1" customWidth="1"/>
    <col min="780" max="1025" width="9.140625" style="1"/>
    <col min="1026" max="1026" width="11" style="1" customWidth="1"/>
    <col min="1027" max="1027" width="11.140625" style="1" customWidth="1"/>
    <col min="1028" max="1028" width="9.140625" style="1"/>
    <col min="1029" max="1029" width="10.5703125" style="1" customWidth="1"/>
    <col min="1030" max="1030" width="11.42578125" style="1" customWidth="1"/>
    <col min="1031" max="1031" width="12.85546875" style="1" customWidth="1"/>
    <col min="1032" max="1032" width="18.85546875" style="1" customWidth="1"/>
    <col min="1033" max="1033" width="12" style="1" customWidth="1"/>
    <col min="1034" max="1034" width="13" style="1" customWidth="1"/>
    <col min="1035" max="1035" width="15.140625" style="1" customWidth="1"/>
    <col min="1036" max="1281" width="9.140625" style="1"/>
    <col min="1282" max="1282" width="11" style="1" customWidth="1"/>
    <col min="1283" max="1283" width="11.140625" style="1" customWidth="1"/>
    <col min="1284" max="1284" width="9.140625" style="1"/>
    <col min="1285" max="1285" width="10.5703125" style="1" customWidth="1"/>
    <col min="1286" max="1286" width="11.42578125" style="1" customWidth="1"/>
    <col min="1287" max="1287" width="12.85546875" style="1" customWidth="1"/>
    <col min="1288" max="1288" width="18.85546875" style="1" customWidth="1"/>
    <col min="1289" max="1289" width="12" style="1" customWidth="1"/>
    <col min="1290" max="1290" width="13" style="1" customWidth="1"/>
    <col min="1291" max="1291" width="15.140625" style="1" customWidth="1"/>
    <col min="1292" max="1537" width="9.140625" style="1"/>
    <col min="1538" max="1538" width="11" style="1" customWidth="1"/>
    <col min="1539" max="1539" width="11.140625" style="1" customWidth="1"/>
    <col min="1540" max="1540" width="9.140625" style="1"/>
    <col min="1541" max="1541" width="10.5703125" style="1" customWidth="1"/>
    <col min="1542" max="1542" width="11.42578125" style="1" customWidth="1"/>
    <col min="1543" max="1543" width="12.85546875" style="1" customWidth="1"/>
    <col min="1544" max="1544" width="18.85546875" style="1" customWidth="1"/>
    <col min="1545" max="1545" width="12" style="1" customWidth="1"/>
    <col min="1546" max="1546" width="13" style="1" customWidth="1"/>
    <col min="1547" max="1547" width="15.140625" style="1" customWidth="1"/>
    <col min="1548" max="1793" width="9.140625" style="1"/>
    <col min="1794" max="1794" width="11" style="1" customWidth="1"/>
    <col min="1795" max="1795" width="11.140625" style="1" customWidth="1"/>
    <col min="1796" max="1796" width="9.140625" style="1"/>
    <col min="1797" max="1797" width="10.5703125" style="1" customWidth="1"/>
    <col min="1798" max="1798" width="11.42578125" style="1" customWidth="1"/>
    <col min="1799" max="1799" width="12.85546875" style="1" customWidth="1"/>
    <col min="1800" max="1800" width="18.85546875" style="1" customWidth="1"/>
    <col min="1801" max="1801" width="12" style="1" customWidth="1"/>
    <col min="1802" max="1802" width="13" style="1" customWidth="1"/>
    <col min="1803" max="1803" width="15.140625" style="1" customWidth="1"/>
    <col min="1804" max="2049" width="9.140625" style="1"/>
    <col min="2050" max="2050" width="11" style="1" customWidth="1"/>
    <col min="2051" max="2051" width="11.140625" style="1" customWidth="1"/>
    <col min="2052" max="2052" width="9.140625" style="1"/>
    <col min="2053" max="2053" width="10.5703125" style="1" customWidth="1"/>
    <col min="2054" max="2054" width="11.42578125" style="1" customWidth="1"/>
    <col min="2055" max="2055" width="12.85546875" style="1" customWidth="1"/>
    <col min="2056" max="2056" width="18.85546875" style="1" customWidth="1"/>
    <col min="2057" max="2057" width="12" style="1" customWidth="1"/>
    <col min="2058" max="2058" width="13" style="1" customWidth="1"/>
    <col min="2059" max="2059" width="15.140625" style="1" customWidth="1"/>
    <col min="2060" max="2305" width="9.140625" style="1"/>
    <col min="2306" max="2306" width="11" style="1" customWidth="1"/>
    <col min="2307" max="2307" width="11.140625" style="1" customWidth="1"/>
    <col min="2308" max="2308" width="9.140625" style="1"/>
    <col min="2309" max="2309" width="10.5703125" style="1" customWidth="1"/>
    <col min="2310" max="2310" width="11.42578125" style="1" customWidth="1"/>
    <col min="2311" max="2311" width="12.85546875" style="1" customWidth="1"/>
    <col min="2312" max="2312" width="18.85546875" style="1" customWidth="1"/>
    <col min="2313" max="2313" width="12" style="1" customWidth="1"/>
    <col min="2314" max="2314" width="13" style="1" customWidth="1"/>
    <col min="2315" max="2315" width="15.140625" style="1" customWidth="1"/>
    <col min="2316" max="2561" width="9.140625" style="1"/>
    <col min="2562" max="2562" width="11" style="1" customWidth="1"/>
    <col min="2563" max="2563" width="11.140625" style="1" customWidth="1"/>
    <col min="2564" max="2564" width="9.140625" style="1"/>
    <col min="2565" max="2565" width="10.5703125" style="1" customWidth="1"/>
    <col min="2566" max="2566" width="11.42578125" style="1" customWidth="1"/>
    <col min="2567" max="2567" width="12.85546875" style="1" customWidth="1"/>
    <col min="2568" max="2568" width="18.85546875" style="1" customWidth="1"/>
    <col min="2569" max="2569" width="12" style="1" customWidth="1"/>
    <col min="2570" max="2570" width="13" style="1" customWidth="1"/>
    <col min="2571" max="2571" width="15.140625" style="1" customWidth="1"/>
    <col min="2572" max="2817" width="9.140625" style="1"/>
    <col min="2818" max="2818" width="11" style="1" customWidth="1"/>
    <col min="2819" max="2819" width="11.140625" style="1" customWidth="1"/>
    <col min="2820" max="2820" width="9.140625" style="1"/>
    <col min="2821" max="2821" width="10.5703125" style="1" customWidth="1"/>
    <col min="2822" max="2822" width="11.42578125" style="1" customWidth="1"/>
    <col min="2823" max="2823" width="12.85546875" style="1" customWidth="1"/>
    <col min="2824" max="2824" width="18.85546875" style="1" customWidth="1"/>
    <col min="2825" max="2825" width="12" style="1" customWidth="1"/>
    <col min="2826" max="2826" width="13" style="1" customWidth="1"/>
    <col min="2827" max="2827" width="15.140625" style="1" customWidth="1"/>
    <col min="2828" max="3073" width="9.140625" style="1"/>
    <col min="3074" max="3074" width="11" style="1" customWidth="1"/>
    <col min="3075" max="3075" width="11.140625" style="1" customWidth="1"/>
    <col min="3076" max="3076" width="9.140625" style="1"/>
    <col min="3077" max="3077" width="10.5703125" style="1" customWidth="1"/>
    <col min="3078" max="3078" width="11.42578125" style="1" customWidth="1"/>
    <col min="3079" max="3079" width="12.85546875" style="1" customWidth="1"/>
    <col min="3080" max="3080" width="18.85546875" style="1" customWidth="1"/>
    <col min="3081" max="3081" width="12" style="1" customWidth="1"/>
    <col min="3082" max="3082" width="13" style="1" customWidth="1"/>
    <col min="3083" max="3083" width="15.140625" style="1" customWidth="1"/>
    <col min="3084" max="3329" width="9.140625" style="1"/>
    <col min="3330" max="3330" width="11" style="1" customWidth="1"/>
    <col min="3331" max="3331" width="11.140625" style="1" customWidth="1"/>
    <col min="3332" max="3332" width="9.140625" style="1"/>
    <col min="3333" max="3333" width="10.5703125" style="1" customWidth="1"/>
    <col min="3334" max="3334" width="11.42578125" style="1" customWidth="1"/>
    <col min="3335" max="3335" width="12.85546875" style="1" customWidth="1"/>
    <col min="3336" max="3336" width="18.85546875" style="1" customWidth="1"/>
    <col min="3337" max="3337" width="12" style="1" customWidth="1"/>
    <col min="3338" max="3338" width="13" style="1" customWidth="1"/>
    <col min="3339" max="3339" width="15.140625" style="1" customWidth="1"/>
    <col min="3340" max="3585" width="9.140625" style="1"/>
    <col min="3586" max="3586" width="11" style="1" customWidth="1"/>
    <col min="3587" max="3587" width="11.140625" style="1" customWidth="1"/>
    <col min="3588" max="3588" width="9.140625" style="1"/>
    <col min="3589" max="3589" width="10.5703125" style="1" customWidth="1"/>
    <col min="3590" max="3590" width="11.42578125" style="1" customWidth="1"/>
    <col min="3591" max="3591" width="12.85546875" style="1" customWidth="1"/>
    <col min="3592" max="3592" width="18.85546875" style="1" customWidth="1"/>
    <col min="3593" max="3593" width="12" style="1" customWidth="1"/>
    <col min="3594" max="3594" width="13" style="1" customWidth="1"/>
    <col min="3595" max="3595" width="15.140625" style="1" customWidth="1"/>
    <col min="3596" max="3841" width="9.140625" style="1"/>
    <col min="3842" max="3842" width="11" style="1" customWidth="1"/>
    <col min="3843" max="3843" width="11.140625" style="1" customWidth="1"/>
    <col min="3844" max="3844" width="9.140625" style="1"/>
    <col min="3845" max="3845" width="10.5703125" style="1" customWidth="1"/>
    <col min="3846" max="3846" width="11.42578125" style="1" customWidth="1"/>
    <col min="3847" max="3847" width="12.85546875" style="1" customWidth="1"/>
    <col min="3848" max="3848" width="18.85546875" style="1" customWidth="1"/>
    <col min="3849" max="3849" width="12" style="1" customWidth="1"/>
    <col min="3850" max="3850" width="13" style="1" customWidth="1"/>
    <col min="3851" max="3851" width="15.140625" style="1" customWidth="1"/>
    <col min="3852" max="4097" width="9.140625" style="1"/>
    <col min="4098" max="4098" width="11" style="1" customWidth="1"/>
    <col min="4099" max="4099" width="11.140625" style="1" customWidth="1"/>
    <col min="4100" max="4100" width="9.140625" style="1"/>
    <col min="4101" max="4101" width="10.5703125" style="1" customWidth="1"/>
    <col min="4102" max="4102" width="11.42578125" style="1" customWidth="1"/>
    <col min="4103" max="4103" width="12.85546875" style="1" customWidth="1"/>
    <col min="4104" max="4104" width="18.85546875" style="1" customWidth="1"/>
    <col min="4105" max="4105" width="12" style="1" customWidth="1"/>
    <col min="4106" max="4106" width="13" style="1" customWidth="1"/>
    <col min="4107" max="4107" width="15.140625" style="1" customWidth="1"/>
    <col min="4108" max="4353" width="9.140625" style="1"/>
    <col min="4354" max="4354" width="11" style="1" customWidth="1"/>
    <col min="4355" max="4355" width="11.140625" style="1" customWidth="1"/>
    <col min="4356" max="4356" width="9.140625" style="1"/>
    <col min="4357" max="4357" width="10.5703125" style="1" customWidth="1"/>
    <col min="4358" max="4358" width="11.42578125" style="1" customWidth="1"/>
    <col min="4359" max="4359" width="12.85546875" style="1" customWidth="1"/>
    <col min="4360" max="4360" width="18.85546875" style="1" customWidth="1"/>
    <col min="4361" max="4361" width="12" style="1" customWidth="1"/>
    <col min="4362" max="4362" width="13" style="1" customWidth="1"/>
    <col min="4363" max="4363" width="15.140625" style="1" customWidth="1"/>
    <col min="4364" max="4609" width="9.140625" style="1"/>
    <col min="4610" max="4610" width="11" style="1" customWidth="1"/>
    <col min="4611" max="4611" width="11.140625" style="1" customWidth="1"/>
    <col min="4612" max="4612" width="9.140625" style="1"/>
    <col min="4613" max="4613" width="10.5703125" style="1" customWidth="1"/>
    <col min="4614" max="4614" width="11.42578125" style="1" customWidth="1"/>
    <col min="4615" max="4615" width="12.85546875" style="1" customWidth="1"/>
    <col min="4616" max="4616" width="18.85546875" style="1" customWidth="1"/>
    <col min="4617" max="4617" width="12" style="1" customWidth="1"/>
    <col min="4618" max="4618" width="13" style="1" customWidth="1"/>
    <col min="4619" max="4619" width="15.140625" style="1" customWidth="1"/>
    <col min="4620" max="4865" width="9.140625" style="1"/>
    <col min="4866" max="4866" width="11" style="1" customWidth="1"/>
    <col min="4867" max="4867" width="11.140625" style="1" customWidth="1"/>
    <col min="4868" max="4868" width="9.140625" style="1"/>
    <col min="4869" max="4869" width="10.5703125" style="1" customWidth="1"/>
    <col min="4870" max="4870" width="11.42578125" style="1" customWidth="1"/>
    <col min="4871" max="4871" width="12.85546875" style="1" customWidth="1"/>
    <col min="4872" max="4872" width="18.85546875" style="1" customWidth="1"/>
    <col min="4873" max="4873" width="12" style="1" customWidth="1"/>
    <col min="4874" max="4874" width="13" style="1" customWidth="1"/>
    <col min="4875" max="4875" width="15.140625" style="1" customWidth="1"/>
    <col min="4876" max="5121" width="9.140625" style="1"/>
    <col min="5122" max="5122" width="11" style="1" customWidth="1"/>
    <col min="5123" max="5123" width="11.140625" style="1" customWidth="1"/>
    <col min="5124" max="5124" width="9.140625" style="1"/>
    <col min="5125" max="5125" width="10.5703125" style="1" customWidth="1"/>
    <col min="5126" max="5126" width="11.42578125" style="1" customWidth="1"/>
    <col min="5127" max="5127" width="12.85546875" style="1" customWidth="1"/>
    <col min="5128" max="5128" width="18.85546875" style="1" customWidth="1"/>
    <col min="5129" max="5129" width="12" style="1" customWidth="1"/>
    <col min="5130" max="5130" width="13" style="1" customWidth="1"/>
    <col min="5131" max="5131" width="15.140625" style="1" customWidth="1"/>
    <col min="5132" max="5377" width="9.140625" style="1"/>
    <col min="5378" max="5378" width="11" style="1" customWidth="1"/>
    <col min="5379" max="5379" width="11.140625" style="1" customWidth="1"/>
    <col min="5380" max="5380" width="9.140625" style="1"/>
    <col min="5381" max="5381" width="10.5703125" style="1" customWidth="1"/>
    <col min="5382" max="5382" width="11.42578125" style="1" customWidth="1"/>
    <col min="5383" max="5383" width="12.85546875" style="1" customWidth="1"/>
    <col min="5384" max="5384" width="18.85546875" style="1" customWidth="1"/>
    <col min="5385" max="5385" width="12" style="1" customWidth="1"/>
    <col min="5386" max="5386" width="13" style="1" customWidth="1"/>
    <col min="5387" max="5387" width="15.140625" style="1" customWidth="1"/>
    <col min="5388" max="5633" width="9.140625" style="1"/>
    <col min="5634" max="5634" width="11" style="1" customWidth="1"/>
    <col min="5635" max="5635" width="11.140625" style="1" customWidth="1"/>
    <col min="5636" max="5636" width="9.140625" style="1"/>
    <col min="5637" max="5637" width="10.5703125" style="1" customWidth="1"/>
    <col min="5638" max="5638" width="11.42578125" style="1" customWidth="1"/>
    <col min="5639" max="5639" width="12.85546875" style="1" customWidth="1"/>
    <col min="5640" max="5640" width="18.85546875" style="1" customWidth="1"/>
    <col min="5641" max="5641" width="12" style="1" customWidth="1"/>
    <col min="5642" max="5642" width="13" style="1" customWidth="1"/>
    <col min="5643" max="5643" width="15.140625" style="1" customWidth="1"/>
    <col min="5644" max="5889" width="9.140625" style="1"/>
    <col min="5890" max="5890" width="11" style="1" customWidth="1"/>
    <col min="5891" max="5891" width="11.140625" style="1" customWidth="1"/>
    <col min="5892" max="5892" width="9.140625" style="1"/>
    <col min="5893" max="5893" width="10.5703125" style="1" customWidth="1"/>
    <col min="5894" max="5894" width="11.42578125" style="1" customWidth="1"/>
    <col min="5895" max="5895" width="12.85546875" style="1" customWidth="1"/>
    <col min="5896" max="5896" width="18.85546875" style="1" customWidth="1"/>
    <col min="5897" max="5897" width="12" style="1" customWidth="1"/>
    <col min="5898" max="5898" width="13" style="1" customWidth="1"/>
    <col min="5899" max="5899" width="15.140625" style="1" customWidth="1"/>
    <col min="5900" max="6145" width="9.140625" style="1"/>
    <col min="6146" max="6146" width="11" style="1" customWidth="1"/>
    <col min="6147" max="6147" width="11.140625" style="1" customWidth="1"/>
    <col min="6148" max="6148" width="9.140625" style="1"/>
    <col min="6149" max="6149" width="10.5703125" style="1" customWidth="1"/>
    <col min="6150" max="6150" width="11.42578125" style="1" customWidth="1"/>
    <col min="6151" max="6151" width="12.85546875" style="1" customWidth="1"/>
    <col min="6152" max="6152" width="18.85546875" style="1" customWidth="1"/>
    <col min="6153" max="6153" width="12" style="1" customWidth="1"/>
    <col min="6154" max="6154" width="13" style="1" customWidth="1"/>
    <col min="6155" max="6155" width="15.140625" style="1" customWidth="1"/>
    <col min="6156" max="6401" width="9.140625" style="1"/>
    <col min="6402" max="6402" width="11" style="1" customWidth="1"/>
    <col min="6403" max="6403" width="11.140625" style="1" customWidth="1"/>
    <col min="6404" max="6404" width="9.140625" style="1"/>
    <col min="6405" max="6405" width="10.5703125" style="1" customWidth="1"/>
    <col min="6406" max="6406" width="11.42578125" style="1" customWidth="1"/>
    <col min="6407" max="6407" width="12.85546875" style="1" customWidth="1"/>
    <col min="6408" max="6408" width="18.85546875" style="1" customWidth="1"/>
    <col min="6409" max="6409" width="12" style="1" customWidth="1"/>
    <col min="6410" max="6410" width="13" style="1" customWidth="1"/>
    <col min="6411" max="6411" width="15.140625" style="1" customWidth="1"/>
    <col min="6412" max="6657" width="9.140625" style="1"/>
    <col min="6658" max="6658" width="11" style="1" customWidth="1"/>
    <col min="6659" max="6659" width="11.140625" style="1" customWidth="1"/>
    <col min="6660" max="6660" width="9.140625" style="1"/>
    <col min="6661" max="6661" width="10.5703125" style="1" customWidth="1"/>
    <col min="6662" max="6662" width="11.42578125" style="1" customWidth="1"/>
    <col min="6663" max="6663" width="12.85546875" style="1" customWidth="1"/>
    <col min="6664" max="6664" width="18.85546875" style="1" customWidth="1"/>
    <col min="6665" max="6665" width="12" style="1" customWidth="1"/>
    <col min="6666" max="6666" width="13" style="1" customWidth="1"/>
    <col min="6667" max="6667" width="15.140625" style="1" customWidth="1"/>
    <col min="6668" max="6913" width="9.140625" style="1"/>
    <col min="6914" max="6914" width="11" style="1" customWidth="1"/>
    <col min="6915" max="6915" width="11.140625" style="1" customWidth="1"/>
    <col min="6916" max="6916" width="9.140625" style="1"/>
    <col min="6917" max="6917" width="10.5703125" style="1" customWidth="1"/>
    <col min="6918" max="6918" width="11.42578125" style="1" customWidth="1"/>
    <col min="6919" max="6919" width="12.85546875" style="1" customWidth="1"/>
    <col min="6920" max="6920" width="18.85546875" style="1" customWidth="1"/>
    <col min="6921" max="6921" width="12" style="1" customWidth="1"/>
    <col min="6922" max="6922" width="13" style="1" customWidth="1"/>
    <col min="6923" max="6923" width="15.140625" style="1" customWidth="1"/>
    <col min="6924" max="7169" width="9.140625" style="1"/>
    <col min="7170" max="7170" width="11" style="1" customWidth="1"/>
    <col min="7171" max="7171" width="11.140625" style="1" customWidth="1"/>
    <col min="7172" max="7172" width="9.140625" style="1"/>
    <col min="7173" max="7173" width="10.5703125" style="1" customWidth="1"/>
    <col min="7174" max="7174" width="11.42578125" style="1" customWidth="1"/>
    <col min="7175" max="7175" width="12.85546875" style="1" customWidth="1"/>
    <col min="7176" max="7176" width="18.85546875" style="1" customWidth="1"/>
    <col min="7177" max="7177" width="12" style="1" customWidth="1"/>
    <col min="7178" max="7178" width="13" style="1" customWidth="1"/>
    <col min="7179" max="7179" width="15.140625" style="1" customWidth="1"/>
    <col min="7180" max="7425" width="9.140625" style="1"/>
    <col min="7426" max="7426" width="11" style="1" customWidth="1"/>
    <col min="7427" max="7427" width="11.140625" style="1" customWidth="1"/>
    <col min="7428" max="7428" width="9.140625" style="1"/>
    <col min="7429" max="7429" width="10.5703125" style="1" customWidth="1"/>
    <col min="7430" max="7430" width="11.42578125" style="1" customWidth="1"/>
    <col min="7431" max="7431" width="12.85546875" style="1" customWidth="1"/>
    <col min="7432" max="7432" width="18.85546875" style="1" customWidth="1"/>
    <col min="7433" max="7433" width="12" style="1" customWidth="1"/>
    <col min="7434" max="7434" width="13" style="1" customWidth="1"/>
    <col min="7435" max="7435" width="15.140625" style="1" customWidth="1"/>
    <col min="7436" max="7681" width="9.140625" style="1"/>
    <col min="7682" max="7682" width="11" style="1" customWidth="1"/>
    <col min="7683" max="7683" width="11.140625" style="1" customWidth="1"/>
    <col min="7684" max="7684" width="9.140625" style="1"/>
    <col min="7685" max="7685" width="10.5703125" style="1" customWidth="1"/>
    <col min="7686" max="7686" width="11.42578125" style="1" customWidth="1"/>
    <col min="7687" max="7687" width="12.85546875" style="1" customWidth="1"/>
    <col min="7688" max="7688" width="18.85546875" style="1" customWidth="1"/>
    <col min="7689" max="7689" width="12" style="1" customWidth="1"/>
    <col min="7690" max="7690" width="13" style="1" customWidth="1"/>
    <col min="7691" max="7691" width="15.140625" style="1" customWidth="1"/>
    <col min="7692" max="7937" width="9.140625" style="1"/>
    <col min="7938" max="7938" width="11" style="1" customWidth="1"/>
    <col min="7939" max="7939" width="11.140625" style="1" customWidth="1"/>
    <col min="7940" max="7940" width="9.140625" style="1"/>
    <col min="7941" max="7941" width="10.5703125" style="1" customWidth="1"/>
    <col min="7942" max="7942" width="11.42578125" style="1" customWidth="1"/>
    <col min="7943" max="7943" width="12.85546875" style="1" customWidth="1"/>
    <col min="7944" max="7944" width="18.85546875" style="1" customWidth="1"/>
    <col min="7945" max="7945" width="12" style="1" customWidth="1"/>
    <col min="7946" max="7946" width="13" style="1" customWidth="1"/>
    <col min="7947" max="7947" width="15.140625" style="1" customWidth="1"/>
    <col min="7948" max="8193" width="9.140625" style="1"/>
    <col min="8194" max="8194" width="11" style="1" customWidth="1"/>
    <col min="8195" max="8195" width="11.140625" style="1" customWidth="1"/>
    <col min="8196" max="8196" width="9.140625" style="1"/>
    <col min="8197" max="8197" width="10.5703125" style="1" customWidth="1"/>
    <col min="8198" max="8198" width="11.42578125" style="1" customWidth="1"/>
    <col min="8199" max="8199" width="12.85546875" style="1" customWidth="1"/>
    <col min="8200" max="8200" width="18.85546875" style="1" customWidth="1"/>
    <col min="8201" max="8201" width="12" style="1" customWidth="1"/>
    <col min="8202" max="8202" width="13" style="1" customWidth="1"/>
    <col min="8203" max="8203" width="15.140625" style="1" customWidth="1"/>
    <col min="8204" max="8449" width="9.140625" style="1"/>
    <col min="8450" max="8450" width="11" style="1" customWidth="1"/>
    <col min="8451" max="8451" width="11.140625" style="1" customWidth="1"/>
    <col min="8452" max="8452" width="9.140625" style="1"/>
    <col min="8453" max="8453" width="10.5703125" style="1" customWidth="1"/>
    <col min="8454" max="8454" width="11.42578125" style="1" customWidth="1"/>
    <col min="8455" max="8455" width="12.85546875" style="1" customWidth="1"/>
    <col min="8456" max="8456" width="18.85546875" style="1" customWidth="1"/>
    <col min="8457" max="8457" width="12" style="1" customWidth="1"/>
    <col min="8458" max="8458" width="13" style="1" customWidth="1"/>
    <col min="8459" max="8459" width="15.140625" style="1" customWidth="1"/>
    <col min="8460" max="8705" width="9.140625" style="1"/>
    <col min="8706" max="8706" width="11" style="1" customWidth="1"/>
    <col min="8707" max="8707" width="11.140625" style="1" customWidth="1"/>
    <col min="8708" max="8708" width="9.140625" style="1"/>
    <col min="8709" max="8709" width="10.5703125" style="1" customWidth="1"/>
    <col min="8710" max="8710" width="11.42578125" style="1" customWidth="1"/>
    <col min="8711" max="8711" width="12.85546875" style="1" customWidth="1"/>
    <col min="8712" max="8712" width="18.85546875" style="1" customWidth="1"/>
    <col min="8713" max="8713" width="12" style="1" customWidth="1"/>
    <col min="8714" max="8714" width="13" style="1" customWidth="1"/>
    <col min="8715" max="8715" width="15.140625" style="1" customWidth="1"/>
    <col min="8716" max="8961" width="9.140625" style="1"/>
    <col min="8962" max="8962" width="11" style="1" customWidth="1"/>
    <col min="8963" max="8963" width="11.140625" style="1" customWidth="1"/>
    <col min="8964" max="8964" width="9.140625" style="1"/>
    <col min="8965" max="8965" width="10.5703125" style="1" customWidth="1"/>
    <col min="8966" max="8966" width="11.42578125" style="1" customWidth="1"/>
    <col min="8967" max="8967" width="12.85546875" style="1" customWidth="1"/>
    <col min="8968" max="8968" width="18.85546875" style="1" customWidth="1"/>
    <col min="8969" max="8969" width="12" style="1" customWidth="1"/>
    <col min="8970" max="8970" width="13" style="1" customWidth="1"/>
    <col min="8971" max="8971" width="15.140625" style="1" customWidth="1"/>
    <col min="8972" max="9217" width="9.140625" style="1"/>
    <col min="9218" max="9218" width="11" style="1" customWidth="1"/>
    <col min="9219" max="9219" width="11.140625" style="1" customWidth="1"/>
    <col min="9220" max="9220" width="9.140625" style="1"/>
    <col min="9221" max="9221" width="10.5703125" style="1" customWidth="1"/>
    <col min="9222" max="9222" width="11.42578125" style="1" customWidth="1"/>
    <col min="9223" max="9223" width="12.85546875" style="1" customWidth="1"/>
    <col min="9224" max="9224" width="18.85546875" style="1" customWidth="1"/>
    <col min="9225" max="9225" width="12" style="1" customWidth="1"/>
    <col min="9226" max="9226" width="13" style="1" customWidth="1"/>
    <col min="9227" max="9227" width="15.140625" style="1" customWidth="1"/>
    <col min="9228" max="9473" width="9.140625" style="1"/>
    <col min="9474" max="9474" width="11" style="1" customWidth="1"/>
    <col min="9475" max="9475" width="11.140625" style="1" customWidth="1"/>
    <col min="9476" max="9476" width="9.140625" style="1"/>
    <col min="9477" max="9477" width="10.5703125" style="1" customWidth="1"/>
    <col min="9478" max="9478" width="11.42578125" style="1" customWidth="1"/>
    <col min="9479" max="9479" width="12.85546875" style="1" customWidth="1"/>
    <col min="9480" max="9480" width="18.85546875" style="1" customWidth="1"/>
    <col min="9481" max="9481" width="12" style="1" customWidth="1"/>
    <col min="9482" max="9482" width="13" style="1" customWidth="1"/>
    <col min="9483" max="9483" width="15.140625" style="1" customWidth="1"/>
    <col min="9484" max="9729" width="9.140625" style="1"/>
    <col min="9730" max="9730" width="11" style="1" customWidth="1"/>
    <col min="9731" max="9731" width="11.140625" style="1" customWidth="1"/>
    <col min="9732" max="9732" width="9.140625" style="1"/>
    <col min="9733" max="9733" width="10.5703125" style="1" customWidth="1"/>
    <col min="9734" max="9734" width="11.42578125" style="1" customWidth="1"/>
    <col min="9735" max="9735" width="12.85546875" style="1" customWidth="1"/>
    <col min="9736" max="9736" width="18.85546875" style="1" customWidth="1"/>
    <col min="9737" max="9737" width="12" style="1" customWidth="1"/>
    <col min="9738" max="9738" width="13" style="1" customWidth="1"/>
    <col min="9739" max="9739" width="15.140625" style="1" customWidth="1"/>
    <col min="9740" max="9985" width="9.140625" style="1"/>
    <col min="9986" max="9986" width="11" style="1" customWidth="1"/>
    <col min="9987" max="9987" width="11.140625" style="1" customWidth="1"/>
    <col min="9988" max="9988" width="9.140625" style="1"/>
    <col min="9989" max="9989" width="10.5703125" style="1" customWidth="1"/>
    <col min="9990" max="9990" width="11.42578125" style="1" customWidth="1"/>
    <col min="9991" max="9991" width="12.85546875" style="1" customWidth="1"/>
    <col min="9992" max="9992" width="18.85546875" style="1" customWidth="1"/>
    <col min="9993" max="9993" width="12" style="1" customWidth="1"/>
    <col min="9994" max="9994" width="13" style="1" customWidth="1"/>
    <col min="9995" max="9995" width="15.140625" style="1" customWidth="1"/>
    <col min="9996" max="10241" width="9.140625" style="1"/>
    <col min="10242" max="10242" width="11" style="1" customWidth="1"/>
    <col min="10243" max="10243" width="11.140625" style="1" customWidth="1"/>
    <col min="10244" max="10244" width="9.140625" style="1"/>
    <col min="10245" max="10245" width="10.5703125" style="1" customWidth="1"/>
    <col min="10246" max="10246" width="11.42578125" style="1" customWidth="1"/>
    <col min="10247" max="10247" width="12.85546875" style="1" customWidth="1"/>
    <col min="10248" max="10248" width="18.85546875" style="1" customWidth="1"/>
    <col min="10249" max="10249" width="12" style="1" customWidth="1"/>
    <col min="10250" max="10250" width="13" style="1" customWidth="1"/>
    <col min="10251" max="10251" width="15.140625" style="1" customWidth="1"/>
    <col min="10252" max="10497" width="9.140625" style="1"/>
    <col min="10498" max="10498" width="11" style="1" customWidth="1"/>
    <col min="10499" max="10499" width="11.140625" style="1" customWidth="1"/>
    <col min="10500" max="10500" width="9.140625" style="1"/>
    <col min="10501" max="10501" width="10.5703125" style="1" customWidth="1"/>
    <col min="10502" max="10502" width="11.42578125" style="1" customWidth="1"/>
    <col min="10503" max="10503" width="12.85546875" style="1" customWidth="1"/>
    <col min="10504" max="10504" width="18.85546875" style="1" customWidth="1"/>
    <col min="10505" max="10505" width="12" style="1" customWidth="1"/>
    <col min="10506" max="10506" width="13" style="1" customWidth="1"/>
    <col min="10507" max="10507" width="15.140625" style="1" customWidth="1"/>
    <col min="10508" max="10753" width="9.140625" style="1"/>
    <col min="10754" max="10754" width="11" style="1" customWidth="1"/>
    <col min="10755" max="10755" width="11.140625" style="1" customWidth="1"/>
    <col min="10756" max="10756" width="9.140625" style="1"/>
    <col min="10757" max="10757" width="10.5703125" style="1" customWidth="1"/>
    <col min="10758" max="10758" width="11.42578125" style="1" customWidth="1"/>
    <col min="10759" max="10759" width="12.85546875" style="1" customWidth="1"/>
    <col min="10760" max="10760" width="18.85546875" style="1" customWidth="1"/>
    <col min="10761" max="10761" width="12" style="1" customWidth="1"/>
    <col min="10762" max="10762" width="13" style="1" customWidth="1"/>
    <col min="10763" max="10763" width="15.140625" style="1" customWidth="1"/>
    <col min="10764" max="11009" width="9.140625" style="1"/>
    <col min="11010" max="11010" width="11" style="1" customWidth="1"/>
    <col min="11011" max="11011" width="11.140625" style="1" customWidth="1"/>
    <col min="11012" max="11012" width="9.140625" style="1"/>
    <col min="11013" max="11013" width="10.5703125" style="1" customWidth="1"/>
    <col min="11014" max="11014" width="11.42578125" style="1" customWidth="1"/>
    <col min="11015" max="11015" width="12.85546875" style="1" customWidth="1"/>
    <col min="11016" max="11016" width="18.85546875" style="1" customWidth="1"/>
    <col min="11017" max="11017" width="12" style="1" customWidth="1"/>
    <col min="11018" max="11018" width="13" style="1" customWidth="1"/>
    <col min="11019" max="11019" width="15.140625" style="1" customWidth="1"/>
    <col min="11020" max="11265" width="9.140625" style="1"/>
    <col min="11266" max="11266" width="11" style="1" customWidth="1"/>
    <col min="11267" max="11267" width="11.140625" style="1" customWidth="1"/>
    <col min="11268" max="11268" width="9.140625" style="1"/>
    <col min="11269" max="11269" width="10.5703125" style="1" customWidth="1"/>
    <col min="11270" max="11270" width="11.42578125" style="1" customWidth="1"/>
    <col min="11271" max="11271" width="12.85546875" style="1" customWidth="1"/>
    <col min="11272" max="11272" width="18.85546875" style="1" customWidth="1"/>
    <col min="11273" max="11273" width="12" style="1" customWidth="1"/>
    <col min="11274" max="11274" width="13" style="1" customWidth="1"/>
    <col min="11275" max="11275" width="15.140625" style="1" customWidth="1"/>
    <col min="11276" max="11521" width="9.140625" style="1"/>
    <col min="11522" max="11522" width="11" style="1" customWidth="1"/>
    <col min="11523" max="11523" width="11.140625" style="1" customWidth="1"/>
    <col min="11524" max="11524" width="9.140625" style="1"/>
    <col min="11525" max="11525" width="10.5703125" style="1" customWidth="1"/>
    <col min="11526" max="11526" width="11.42578125" style="1" customWidth="1"/>
    <col min="11527" max="11527" width="12.85546875" style="1" customWidth="1"/>
    <col min="11528" max="11528" width="18.85546875" style="1" customWidth="1"/>
    <col min="11529" max="11529" width="12" style="1" customWidth="1"/>
    <col min="11530" max="11530" width="13" style="1" customWidth="1"/>
    <col min="11531" max="11531" width="15.140625" style="1" customWidth="1"/>
    <col min="11532" max="11777" width="9.140625" style="1"/>
    <col min="11778" max="11778" width="11" style="1" customWidth="1"/>
    <col min="11779" max="11779" width="11.140625" style="1" customWidth="1"/>
    <col min="11780" max="11780" width="9.140625" style="1"/>
    <col min="11781" max="11781" width="10.5703125" style="1" customWidth="1"/>
    <col min="11782" max="11782" width="11.42578125" style="1" customWidth="1"/>
    <col min="11783" max="11783" width="12.85546875" style="1" customWidth="1"/>
    <col min="11784" max="11784" width="18.85546875" style="1" customWidth="1"/>
    <col min="11785" max="11785" width="12" style="1" customWidth="1"/>
    <col min="11786" max="11786" width="13" style="1" customWidth="1"/>
    <col min="11787" max="11787" width="15.140625" style="1" customWidth="1"/>
    <col min="11788" max="12033" width="9.140625" style="1"/>
    <col min="12034" max="12034" width="11" style="1" customWidth="1"/>
    <col min="12035" max="12035" width="11.140625" style="1" customWidth="1"/>
    <col min="12036" max="12036" width="9.140625" style="1"/>
    <col min="12037" max="12037" width="10.5703125" style="1" customWidth="1"/>
    <col min="12038" max="12038" width="11.42578125" style="1" customWidth="1"/>
    <col min="12039" max="12039" width="12.85546875" style="1" customWidth="1"/>
    <col min="12040" max="12040" width="18.85546875" style="1" customWidth="1"/>
    <col min="12041" max="12041" width="12" style="1" customWidth="1"/>
    <col min="12042" max="12042" width="13" style="1" customWidth="1"/>
    <col min="12043" max="12043" width="15.140625" style="1" customWidth="1"/>
    <col min="12044" max="12289" width="9.140625" style="1"/>
    <col min="12290" max="12290" width="11" style="1" customWidth="1"/>
    <col min="12291" max="12291" width="11.140625" style="1" customWidth="1"/>
    <col min="12292" max="12292" width="9.140625" style="1"/>
    <col min="12293" max="12293" width="10.5703125" style="1" customWidth="1"/>
    <col min="12294" max="12294" width="11.42578125" style="1" customWidth="1"/>
    <col min="12295" max="12295" width="12.85546875" style="1" customWidth="1"/>
    <col min="12296" max="12296" width="18.85546875" style="1" customWidth="1"/>
    <col min="12297" max="12297" width="12" style="1" customWidth="1"/>
    <col min="12298" max="12298" width="13" style="1" customWidth="1"/>
    <col min="12299" max="12299" width="15.140625" style="1" customWidth="1"/>
    <col min="12300" max="12545" width="9.140625" style="1"/>
    <col min="12546" max="12546" width="11" style="1" customWidth="1"/>
    <col min="12547" max="12547" width="11.140625" style="1" customWidth="1"/>
    <col min="12548" max="12548" width="9.140625" style="1"/>
    <col min="12549" max="12549" width="10.5703125" style="1" customWidth="1"/>
    <col min="12550" max="12550" width="11.42578125" style="1" customWidth="1"/>
    <col min="12551" max="12551" width="12.85546875" style="1" customWidth="1"/>
    <col min="12552" max="12552" width="18.85546875" style="1" customWidth="1"/>
    <col min="12553" max="12553" width="12" style="1" customWidth="1"/>
    <col min="12554" max="12554" width="13" style="1" customWidth="1"/>
    <col min="12555" max="12555" width="15.140625" style="1" customWidth="1"/>
    <col min="12556" max="12801" width="9.140625" style="1"/>
    <col min="12802" max="12802" width="11" style="1" customWidth="1"/>
    <col min="12803" max="12803" width="11.140625" style="1" customWidth="1"/>
    <col min="12804" max="12804" width="9.140625" style="1"/>
    <col min="12805" max="12805" width="10.5703125" style="1" customWidth="1"/>
    <col min="12806" max="12806" width="11.42578125" style="1" customWidth="1"/>
    <col min="12807" max="12807" width="12.85546875" style="1" customWidth="1"/>
    <col min="12808" max="12808" width="18.85546875" style="1" customWidth="1"/>
    <col min="12809" max="12809" width="12" style="1" customWidth="1"/>
    <col min="12810" max="12810" width="13" style="1" customWidth="1"/>
    <col min="12811" max="12811" width="15.140625" style="1" customWidth="1"/>
    <col min="12812" max="13057" width="9.140625" style="1"/>
    <col min="13058" max="13058" width="11" style="1" customWidth="1"/>
    <col min="13059" max="13059" width="11.140625" style="1" customWidth="1"/>
    <col min="13060" max="13060" width="9.140625" style="1"/>
    <col min="13061" max="13061" width="10.5703125" style="1" customWidth="1"/>
    <col min="13062" max="13062" width="11.42578125" style="1" customWidth="1"/>
    <col min="13063" max="13063" width="12.85546875" style="1" customWidth="1"/>
    <col min="13064" max="13064" width="18.85546875" style="1" customWidth="1"/>
    <col min="13065" max="13065" width="12" style="1" customWidth="1"/>
    <col min="13066" max="13066" width="13" style="1" customWidth="1"/>
    <col min="13067" max="13067" width="15.140625" style="1" customWidth="1"/>
    <col min="13068" max="13313" width="9.140625" style="1"/>
    <col min="13314" max="13314" width="11" style="1" customWidth="1"/>
    <col min="13315" max="13315" width="11.140625" style="1" customWidth="1"/>
    <col min="13316" max="13316" width="9.140625" style="1"/>
    <col min="13317" max="13317" width="10.5703125" style="1" customWidth="1"/>
    <col min="13318" max="13318" width="11.42578125" style="1" customWidth="1"/>
    <col min="13319" max="13319" width="12.85546875" style="1" customWidth="1"/>
    <col min="13320" max="13320" width="18.85546875" style="1" customWidth="1"/>
    <col min="13321" max="13321" width="12" style="1" customWidth="1"/>
    <col min="13322" max="13322" width="13" style="1" customWidth="1"/>
    <col min="13323" max="13323" width="15.140625" style="1" customWidth="1"/>
    <col min="13324" max="13569" width="9.140625" style="1"/>
    <col min="13570" max="13570" width="11" style="1" customWidth="1"/>
    <col min="13571" max="13571" width="11.140625" style="1" customWidth="1"/>
    <col min="13572" max="13572" width="9.140625" style="1"/>
    <col min="13573" max="13573" width="10.5703125" style="1" customWidth="1"/>
    <col min="13574" max="13574" width="11.42578125" style="1" customWidth="1"/>
    <col min="13575" max="13575" width="12.85546875" style="1" customWidth="1"/>
    <col min="13576" max="13576" width="18.85546875" style="1" customWidth="1"/>
    <col min="13577" max="13577" width="12" style="1" customWidth="1"/>
    <col min="13578" max="13578" width="13" style="1" customWidth="1"/>
    <col min="13579" max="13579" width="15.140625" style="1" customWidth="1"/>
    <col min="13580" max="13825" width="9.140625" style="1"/>
    <col min="13826" max="13826" width="11" style="1" customWidth="1"/>
    <col min="13827" max="13827" width="11.140625" style="1" customWidth="1"/>
    <col min="13828" max="13828" width="9.140625" style="1"/>
    <col min="13829" max="13829" width="10.5703125" style="1" customWidth="1"/>
    <col min="13830" max="13830" width="11.42578125" style="1" customWidth="1"/>
    <col min="13831" max="13831" width="12.85546875" style="1" customWidth="1"/>
    <col min="13832" max="13832" width="18.85546875" style="1" customWidth="1"/>
    <col min="13833" max="13833" width="12" style="1" customWidth="1"/>
    <col min="13834" max="13834" width="13" style="1" customWidth="1"/>
    <col min="13835" max="13835" width="15.140625" style="1" customWidth="1"/>
    <col min="13836" max="14081" width="9.140625" style="1"/>
    <col min="14082" max="14082" width="11" style="1" customWidth="1"/>
    <col min="14083" max="14083" width="11.140625" style="1" customWidth="1"/>
    <col min="14084" max="14084" width="9.140625" style="1"/>
    <col min="14085" max="14085" width="10.5703125" style="1" customWidth="1"/>
    <col min="14086" max="14086" width="11.42578125" style="1" customWidth="1"/>
    <col min="14087" max="14087" width="12.85546875" style="1" customWidth="1"/>
    <col min="14088" max="14088" width="18.85546875" style="1" customWidth="1"/>
    <col min="14089" max="14089" width="12" style="1" customWidth="1"/>
    <col min="14090" max="14090" width="13" style="1" customWidth="1"/>
    <col min="14091" max="14091" width="15.140625" style="1" customWidth="1"/>
    <col min="14092" max="14337" width="9.140625" style="1"/>
    <col min="14338" max="14338" width="11" style="1" customWidth="1"/>
    <col min="14339" max="14339" width="11.140625" style="1" customWidth="1"/>
    <col min="14340" max="14340" width="9.140625" style="1"/>
    <col min="14341" max="14341" width="10.5703125" style="1" customWidth="1"/>
    <col min="14342" max="14342" width="11.42578125" style="1" customWidth="1"/>
    <col min="14343" max="14343" width="12.85546875" style="1" customWidth="1"/>
    <col min="14344" max="14344" width="18.85546875" style="1" customWidth="1"/>
    <col min="14345" max="14345" width="12" style="1" customWidth="1"/>
    <col min="14346" max="14346" width="13" style="1" customWidth="1"/>
    <col min="14347" max="14347" width="15.140625" style="1" customWidth="1"/>
    <col min="14348" max="14593" width="9.140625" style="1"/>
    <col min="14594" max="14594" width="11" style="1" customWidth="1"/>
    <col min="14595" max="14595" width="11.140625" style="1" customWidth="1"/>
    <col min="14596" max="14596" width="9.140625" style="1"/>
    <col min="14597" max="14597" width="10.5703125" style="1" customWidth="1"/>
    <col min="14598" max="14598" width="11.42578125" style="1" customWidth="1"/>
    <col min="14599" max="14599" width="12.85546875" style="1" customWidth="1"/>
    <col min="14600" max="14600" width="18.85546875" style="1" customWidth="1"/>
    <col min="14601" max="14601" width="12" style="1" customWidth="1"/>
    <col min="14602" max="14602" width="13" style="1" customWidth="1"/>
    <col min="14603" max="14603" width="15.140625" style="1" customWidth="1"/>
    <col min="14604" max="14849" width="9.140625" style="1"/>
    <col min="14850" max="14850" width="11" style="1" customWidth="1"/>
    <col min="14851" max="14851" width="11.140625" style="1" customWidth="1"/>
    <col min="14852" max="14852" width="9.140625" style="1"/>
    <col min="14853" max="14853" width="10.5703125" style="1" customWidth="1"/>
    <col min="14854" max="14854" width="11.42578125" style="1" customWidth="1"/>
    <col min="14855" max="14855" width="12.85546875" style="1" customWidth="1"/>
    <col min="14856" max="14856" width="18.85546875" style="1" customWidth="1"/>
    <col min="14857" max="14857" width="12" style="1" customWidth="1"/>
    <col min="14858" max="14858" width="13" style="1" customWidth="1"/>
    <col min="14859" max="14859" width="15.140625" style="1" customWidth="1"/>
    <col min="14860" max="15105" width="9.140625" style="1"/>
    <col min="15106" max="15106" width="11" style="1" customWidth="1"/>
    <col min="15107" max="15107" width="11.140625" style="1" customWidth="1"/>
    <col min="15108" max="15108" width="9.140625" style="1"/>
    <col min="15109" max="15109" width="10.5703125" style="1" customWidth="1"/>
    <col min="15110" max="15110" width="11.42578125" style="1" customWidth="1"/>
    <col min="15111" max="15111" width="12.85546875" style="1" customWidth="1"/>
    <col min="15112" max="15112" width="18.85546875" style="1" customWidth="1"/>
    <col min="15113" max="15113" width="12" style="1" customWidth="1"/>
    <col min="15114" max="15114" width="13" style="1" customWidth="1"/>
    <col min="15115" max="15115" width="15.140625" style="1" customWidth="1"/>
    <col min="15116" max="15361" width="9.140625" style="1"/>
    <col min="15362" max="15362" width="11" style="1" customWidth="1"/>
    <col min="15363" max="15363" width="11.140625" style="1" customWidth="1"/>
    <col min="15364" max="15364" width="9.140625" style="1"/>
    <col min="15365" max="15365" width="10.5703125" style="1" customWidth="1"/>
    <col min="15366" max="15366" width="11.42578125" style="1" customWidth="1"/>
    <col min="15367" max="15367" width="12.85546875" style="1" customWidth="1"/>
    <col min="15368" max="15368" width="18.85546875" style="1" customWidth="1"/>
    <col min="15369" max="15369" width="12" style="1" customWidth="1"/>
    <col min="15370" max="15370" width="13" style="1" customWidth="1"/>
    <col min="15371" max="15371" width="15.140625" style="1" customWidth="1"/>
    <col min="15372" max="15617" width="9.140625" style="1"/>
    <col min="15618" max="15618" width="11" style="1" customWidth="1"/>
    <col min="15619" max="15619" width="11.140625" style="1" customWidth="1"/>
    <col min="15620" max="15620" width="9.140625" style="1"/>
    <col min="15621" max="15621" width="10.5703125" style="1" customWidth="1"/>
    <col min="15622" max="15622" width="11.42578125" style="1" customWidth="1"/>
    <col min="15623" max="15623" width="12.85546875" style="1" customWidth="1"/>
    <col min="15624" max="15624" width="18.85546875" style="1" customWidth="1"/>
    <col min="15625" max="15625" width="12" style="1" customWidth="1"/>
    <col min="15626" max="15626" width="13" style="1" customWidth="1"/>
    <col min="15627" max="15627" width="15.140625" style="1" customWidth="1"/>
    <col min="15628" max="15873" width="9.140625" style="1"/>
    <col min="15874" max="15874" width="11" style="1" customWidth="1"/>
    <col min="15875" max="15875" width="11.140625" style="1" customWidth="1"/>
    <col min="15876" max="15876" width="9.140625" style="1"/>
    <col min="15877" max="15877" width="10.5703125" style="1" customWidth="1"/>
    <col min="15878" max="15878" width="11.42578125" style="1" customWidth="1"/>
    <col min="15879" max="15879" width="12.85546875" style="1" customWidth="1"/>
    <col min="15880" max="15880" width="18.85546875" style="1" customWidth="1"/>
    <col min="15881" max="15881" width="12" style="1" customWidth="1"/>
    <col min="15882" max="15882" width="13" style="1" customWidth="1"/>
    <col min="15883" max="15883" width="15.140625" style="1" customWidth="1"/>
    <col min="15884" max="16129" width="9.140625" style="1"/>
    <col min="16130" max="16130" width="11" style="1" customWidth="1"/>
    <col min="16131" max="16131" width="11.140625" style="1" customWidth="1"/>
    <col min="16132" max="16132" width="9.140625" style="1"/>
    <col min="16133" max="16133" width="10.5703125" style="1" customWidth="1"/>
    <col min="16134" max="16134" width="11.42578125" style="1" customWidth="1"/>
    <col min="16135" max="16135" width="12.85546875" style="1" customWidth="1"/>
    <col min="16136" max="16136" width="18.85546875" style="1" customWidth="1"/>
    <col min="16137" max="16137" width="12" style="1" customWidth="1"/>
    <col min="16138" max="16138" width="13" style="1" customWidth="1"/>
    <col min="16139" max="16139" width="15.140625" style="1" customWidth="1"/>
    <col min="16140" max="16384" width="9.140625" style="1"/>
  </cols>
  <sheetData>
    <row r="1" spans="1:11" ht="57.75" customHeight="1">
      <c r="A1" s="1368"/>
      <c r="B1" s="1368"/>
      <c r="C1" s="1369"/>
      <c r="D1" s="1368"/>
      <c r="E1" s="1368"/>
      <c r="F1" s="1368"/>
      <c r="G1" s="1107" t="s">
        <v>584</v>
      </c>
      <c r="H1" s="1107"/>
      <c r="I1" s="1107"/>
      <c r="J1" s="1107"/>
      <c r="K1" s="1107"/>
    </row>
    <row r="2" spans="1:11" ht="59.25" customHeight="1">
      <c r="A2" s="1338" t="s">
        <v>585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</row>
    <row r="3" spans="1:11" ht="19.5" customHeight="1">
      <c r="A3" s="494"/>
      <c r="B3" s="494"/>
      <c r="C3" s="494"/>
      <c r="D3" s="494"/>
      <c r="E3" s="494"/>
      <c r="F3" s="76"/>
      <c r="G3" s="76"/>
      <c r="H3" s="76"/>
      <c r="I3" s="76"/>
      <c r="J3" s="76"/>
      <c r="K3" s="495" t="s">
        <v>0</v>
      </c>
    </row>
    <row r="4" spans="1:11" ht="38.25" customHeight="1" thickBot="1">
      <c r="A4" s="1412" t="s">
        <v>586</v>
      </c>
      <c r="B4" s="1412"/>
      <c r="C4" s="1412"/>
      <c r="D4" s="1412"/>
      <c r="E4" s="1412"/>
      <c r="F4" s="1412"/>
      <c r="G4" s="1412"/>
      <c r="H4" s="1412"/>
      <c r="I4" s="1412"/>
      <c r="J4" s="1412"/>
      <c r="K4" s="1412"/>
    </row>
    <row r="5" spans="1:11" ht="23.25" customHeight="1" thickBot="1">
      <c r="A5" s="470" t="s">
        <v>2</v>
      </c>
      <c r="B5" s="496" t="s">
        <v>587</v>
      </c>
      <c r="C5" s="470" t="s">
        <v>296</v>
      </c>
      <c r="D5" s="1413" t="s">
        <v>295</v>
      </c>
      <c r="E5" s="1414"/>
      <c r="F5" s="1414"/>
      <c r="G5" s="1414"/>
      <c r="H5" s="1414"/>
      <c r="I5" s="1415"/>
      <c r="J5" s="1416" t="s">
        <v>162</v>
      </c>
      <c r="K5" s="1417"/>
    </row>
    <row r="6" spans="1:11" ht="15">
      <c r="A6" s="1418" t="s">
        <v>578</v>
      </c>
      <c r="B6" s="1421" t="s">
        <v>521</v>
      </c>
      <c r="C6" s="1422"/>
      <c r="D6" s="1422"/>
      <c r="E6" s="1422"/>
      <c r="F6" s="1422"/>
      <c r="G6" s="1422"/>
      <c r="H6" s="1422"/>
      <c r="I6" s="1423"/>
      <c r="J6" s="1424">
        <f>SUM(J7)</f>
        <v>3068000</v>
      </c>
      <c r="K6" s="1425"/>
    </row>
    <row r="7" spans="1:11" ht="14.25">
      <c r="A7" s="1419"/>
      <c r="B7" s="1426" t="s">
        <v>588</v>
      </c>
      <c r="C7" s="1429" t="s">
        <v>589</v>
      </c>
      <c r="D7" s="1430"/>
      <c r="E7" s="1430"/>
      <c r="F7" s="1430"/>
      <c r="G7" s="1430"/>
      <c r="H7" s="1430"/>
      <c r="I7" s="1431"/>
      <c r="J7" s="1432">
        <f>SUM(J8:K9)</f>
        <v>3068000</v>
      </c>
      <c r="K7" s="1433"/>
    </row>
    <row r="8" spans="1:11" ht="15">
      <c r="A8" s="1419"/>
      <c r="B8" s="1427"/>
      <c r="C8" s="498">
        <v>2310</v>
      </c>
      <c r="D8" s="1434"/>
      <c r="E8" s="1435"/>
      <c r="F8" s="1435"/>
      <c r="G8" s="1435"/>
      <c r="H8" s="1435"/>
      <c r="I8" s="1436"/>
      <c r="J8" s="1437">
        <v>2998000</v>
      </c>
      <c r="K8" s="1438"/>
    </row>
    <row r="9" spans="1:11" ht="15.75" thickBot="1">
      <c r="A9" s="1420"/>
      <c r="B9" s="1428"/>
      <c r="C9" s="499">
        <v>2320</v>
      </c>
      <c r="D9" s="1439"/>
      <c r="E9" s="1440"/>
      <c r="F9" s="1440"/>
      <c r="G9" s="1440"/>
      <c r="H9" s="1440"/>
      <c r="I9" s="1441"/>
      <c r="J9" s="1442">
        <v>70000</v>
      </c>
      <c r="K9" s="1443"/>
    </row>
    <row r="10" spans="1:11" ht="16.5" thickBot="1">
      <c r="A10" s="1464" t="s">
        <v>529</v>
      </c>
      <c r="B10" s="1465"/>
      <c r="C10" s="1465"/>
      <c r="D10" s="1465"/>
      <c r="E10" s="1465"/>
      <c r="F10" s="1465"/>
      <c r="G10" s="1465"/>
      <c r="H10" s="1465"/>
      <c r="I10" s="1466"/>
      <c r="J10" s="1444">
        <f>SUM(J7)</f>
        <v>3068000</v>
      </c>
      <c r="K10" s="1445"/>
    </row>
    <row r="11" spans="1:11" ht="15.75">
      <c r="A11" s="500"/>
      <c r="B11" s="500"/>
      <c r="C11" s="501"/>
      <c r="D11" s="502"/>
      <c r="E11" s="502"/>
      <c r="F11" s="503"/>
      <c r="G11" s="504"/>
      <c r="H11" s="505"/>
      <c r="I11" s="505"/>
      <c r="J11" s="505"/>
      <c r="K11" s="505"/>
    </row>
    <row r="12" spans="1:11" ht="15">
      <c r="A12" s="506"/>
      <c r="B12" s="506"/>
      <c r="C12" s="161"/>
      <c r="D12" s="507"/>
      <c r="E12" s="507"/>
      <c r="F12" s="507"/>
      <c r="G12" s="507"/>
      <c r="H12" s="507"/>
      <c r="I12" s="507"/>
      <c r="J12" s="161"/>
      <c r="K12" s="508" t="s">
        <v>0</v>
      </c>
    </row>
    <row r="13" spans="1:11" ht="37.5" customHeight="1" thickBot="1">
      <c r="A13" s="1446" t="s">
        <v>590</v>
      </c>
      <c r="B13" s="1446"/>
      <c r="C13" s="1446"/>
      <c r="D13" s="1446"/>
      <c r="E13" s="1446"/>
      <c r="F13" s="1446"/>
      <c r="G13" s="1446"/>
      <c r="H13" s="1446"/>
      <c r="I13" s="1446"/>
      <c r="J13" s="1446"/>
      <c r="K13" s="1446"/>
    </row>
    <row r="14" spans="1:11" ht="15">
      <c r="A14" s="1447" t="s">
        <v>2</v>
      </c>
      <c r="B14" s="1447" t="s">
        <v>3</v>
      </c>
      <c r="C14" s="1447" t="s">
        <v>295</v>
      </c>
      <c r="D14" s="1447"/>
      <c r="E14" s="1450" t="s">
        <v>296</v>
      </c>
      <c r="F14" s="1452" t="s">
        <v>591</v>
      </c>
      <c r="G14" s="1452" t="s">
        <v>592</v>
      </c>
      <c r="H14" s="1453" t="s">
        <v>5</v>
      </c>
      <c r="I14" s="1454"/>
      <c r="J14" s="1455"/>
      <c r="K14" s="1452" t="s">
        <v>593</v>
      </c>
    </row>
    <row r="15" spans="1:11" ht="51" customHeight="1" thickBot="1">
      <c r="A15" s="1448"/>
      <c r="B15" s="1449"/>
      <c r="C15" s="1449"/>
      <c r="D15" s="1449"/>
      <c r="E15" s="1451"/>
      <c r="F15" s="1449"/>
      <c r="G15" s="1449"/>
      <c r="H15" s="509" t="s">
        <v>594</v>
      </c>
      <c r="I15" s="510" t="s">
        <v>595</v>
      </c>
      <c r="J15" s="511" t="s">
        <v>596</v>
      </c>
      <c r="K15" s="1456"/>
    </row>
    <row r="16" spans="1:11" ht="38.25" customHeight="1">
      <c r="A16" s="1457" t="s">
        <v>578</v>
      </c>
      <c r="B16" s="1458" t="s">
        <v>597</v>
      </c>
      <c r="C16" s="1459"/>
      <c r="D16" s="1459"/>
      <c r="E16" s="1460"/>
      <c r="F16" s="512">
        <f t="shared" ref="F16:K16" si="0">SUM(F17:F17)</f>
        <v>3068000</v>
      </c>
      <c r="G16" s="512">
        <f t="shared" si="0"/>
        <v>3068000</v>
      </c>
      <c r="H16" s="513">
        <f t="shared" si="0"/>
        <v>0</v>
      </c>
      <c r="I16" s="85">
        <f t="shared" si="0"/>
        <v>3068000</v>
      </c>
      <c r="J16" s="514">
        <f t="shared" si="0"/>
        <v>0</v>
      </c>
      <c r="K16" s="515">
        <f t="shared" si="0"/>
        <v>0</v>
      </c>
    </row>
    <row r="17" spans="1:11" ht="28.5" customHeight="1" thickBot="1">
      <c r="A17" s="1400"/>
      <c r="B17" s="516" t="s">
        <v>588</v>
      </c>
      <c r="C17" s="1461" t="s">
        <v>589</v>
      </c>
      <c r="D17" s="1461"/>
      <c r="E17" s="517">
        <v>2480</v>
      </c>
      <c r="F17" s="518">
        <f>SUM(G17,K17)</f>
        <v>3068000</v>
      </c>
      <c r="G17" s="518">
        <f>SUM(H17:J17)</f>
        <v>3068000</v>
      </c>
      <c r="H17" s="519">
        <v>0</v>
      </c>
      <c r="I17" s="520">
        <v>3068000</v>
      </c>
      <c r="J17" s="521">
        <v>0</v>
      </c>
      <c r="K17" s="518">
        <v>0</v>
      </c>
    </row>
    <row r="18" spans="1:11" ht="22.5" customHeight="1" thickBot="1">
      <c r="A18" s="1462" t="s">
        <v>302</v>
      </c>
      <c r="B18" s="1463"/>
      <c r="C18" s="1463"/>
      <c r="D18" s="1463"/>
      <c r="E18" s="1463"/>
      <c r="F18" s="464">
        <f t="shared" ref="F18:K18" si="1">F16</f>
        <v>3068000</v>
      </c>
      <c r="G18" s="464">
        <f t="shared" si="1"/>
        <v>3068000</v>
      </c>
      <c r="H18" s="466">
        <f t="shared" si="1"/>
        <v>0</v>
      </c>
      <c r="I18" s="522">
        <f t="shared" si="1"/>
        <v>3068000</v>
      </c>
      <c r="J18" s="467">
        <f t="shared" si="1"/>
        <v>0</v>
      </c>
      <c r="K18" s="464">
        <f t="shared" si="1"/>
        <v>0</v>
      </c>
    </row>
  </sheetData>
  <mergeCells count="31">
    <mergeCell ref="A16:A17"/>
    <mergeCell ref="B16:E16"/>
    <mergeCell ref="C17:D17"/>
    <mergeCell ref="A18:E18"/>
    <mergeCell ref="A10:I10"/>
    <mergeCell ref="J10:K10"/>
    <mergeCell ref="A13:K13"/>
    <mergeCell ref="A14:A15"/>
    <mergeCell ref="B14:B15"/>
    <mergeCell ref="C14:D15"/>
    <mergeCell ref="E14:E15"/>
    <mergeCell ref="F14:F15"/>
    <mergeCell ref="G14:G15"/>
    <mergeCell ref="H14:J14"/>
    <mergeCell ref="K14:K15"/>
    <mergeCell ref="A6:A9"/>
    <mergeCell ref="B6:I6"/>
    <mergeCell ref="J6:K6"/>
    <mergeCell ref="B7:B9"/>
    <mergeCell ref="C7:I7"/>
    <mergeCell ref="J7:K7"/>
    <mergeCell ref="D8:I8"/>
    <mergeCell ref="J8:K8"/>
    <mergeCell ref="D9:I9"/>
    <mergeCell ref="J9:K9"/>
    <mergeCell ref="A1:F1"/>
    <mergeCell ref="G1:K1"/>
    <mergeCell ref="A2:K2"/>
    <mergeCell ref="A4:K4"/>
    <mergeCell ref="D5:I5"/>
    <mergeCell ref="J5:K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K53"/>
  <sheetViews>
    <sheetView view="pageBreakPreview" zoomScaleNormal="100" zoomScaleSheetLayoutView="100" workbookViewId="0">
      <selection activeCell="J27" sqref="J27"/>
    </sheetView>
  </sheetViews>
  <sheetFormatPr defaultRowHeight="12.75"/>
  <cols>
    <col min="1" max="6" width="12.7109375" style="1" customWidth="1"/>
    <col min="7" max="7" width="60.7109375" style="1" customWidth="1"/>
    <col min="8" max="8" width="10.140625" style="1" bestFit="1" customWidth="1"/>
    <col min="9" max="9" width="10.7109375" style="1" bestFit="1" customWidth="1"/>
    <col min="10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0" ht="50.1" customHeight="1">
      <c r="A1" s="1467"/>
      <c r="B1" s="1467"/>
      <c r="C1" s="651"/>
      <c r="D1" s="651"/>
      <c r="E1" s="651"/>
      <c r="F1" s="651"/>
      <c r="G1" s="652" t="s">
        <v>730</v>
      </c>
    </row>
    <row r="2" spans="1:10" ht="30" customHeight="1">
      <c r="A2" s="1387" t="s">
        <v>22</v>
      </c>
      <c r="B2" s="1387"/>
      <c r="C2" s="1387"/>
      <c r="D2" s="1387"/>
      <c r="E2" s="1387"/>
      <c r="F2" s="1387"/>
      <c r="G2" s="1387"/>
    </row>
    <row r="3" spans="1:10" ht="15">
      <c r="A3" s="650"/>
      <c r="B3" s="650"/>
      <c r="C3" s="650"/>
      <c r="D3" s="650"/>
      <c r="E3" s="650"/>
      <c r="F3" s="650"/>
      <c r="G3" s="5" t="s">
        <v>0</v>
      </c>
    </row>
    <row r="4" spans="1:10" s="6" customFormat="1" ht="20.100000000000001" customHeight="1" thickBot="1">
      <c r="A4" s="1468" t="s">
        <v>23</v>
      </c>
      <c r="B4" s="1468"/>
      <c r="C4" s="1468"/>
      <c r="D4" s="1468"/>
      <c r="E4" s="1468"/>
      <c r="F4" s="1468"/>
      <c r="G4" s="1468"/>
    </row>
    <row r="5" spans="1:10" s="649" customFormat="1" ht="20.100000000000001" customHeight="1">
      <c r="A5" s="1469" t="s">
        <v>2</v>
      </c>
      <c r="B5" s="1471" t="s">
        <v>3</v>
      </c>
      <c r="C5" s="1471" t="s">
        <v>296</v>
      </c>
      <c r="D5" s="1473" t="s">
        <v>731</v>
      </c>
      <c r="E5" s="1471" t="s">
        <v>5</v>
      </c>
      <c r="F5" s="1471"/>
      <c r="G5" s="1475" t="s">
        <v>24</v>
      </c>
    </row>
    <row r="6" spans="1:10" s="649" customFormat="1" ht="20.100000000000001" customHeight="1">
      <c r="A6" s="1470"/>
      <c r="B6" s="1472"/>
      <c r="C6" s="1472"/>
      <c r="D6" s="1474"/>
      <c r="E6" s="654" t="s">
        <v>25</v>
      </c>
      <c r="F6" s="654" t="s">
        <v>675</v>
      </c>
      <c r="G6" s="1476"/>
    </row>
    <row r="7" spans="1:10" ht="18" customHeight="1">
      <c r="A7" s="1477">
        <v>150</v>
      </c>
      <c r="B7" s="806">
        <v>15011</v>
      </c>
      <c r="C7" s="806">
        <v>2009</v>
      </c>
      <c r="D7" s="807">
        <f>SUM(E7:F7)</f>
        <v>1329020</v>
      </c>
      <c r="E7" s="808">
        <v>1329020</v>
      </c>
      <c r="F7" s="807">
        <v>0</v>
      </c>
      <c r="G7" s="1479" t="s">
        <v>732</v>
      </c>
      <c r="H7" s="7"/>
      <c r="I7" s="7"/>
      <c r="J7" s="7"/>
    </row>
    <row r="8" spans="1:10" ht="18" customHeight="1">
      <c r="A8" s="1477"/>
      <c r="B8" s="806">
        <v>15013</v>
      </c>
      <c r="C8" s="806">
        <v>2009</v>
      </c>
      <c r="D8" s="807">
        <f t="shared" ref="D8:D23" si="0">SUM(E8:F8)</f>
        <v>87300</v>
      </c>
      <c r="E8" s="808">
        <v>87300</v>
      </c>
      <c r="F8" s="807">
        <v>0</v>
      </c>
      <c r="G8" s="1479"/>
      <c r="H8" s="7"/>
      <c r="I8" s="7"/>
      <c r="J8" s="7"/>
    </row>
    <row r="9" spans="1:10" ht="30" customHeight="1">
      <c r="A9" s="1477">
        <v>730</v>
      </c>
      <c r="B9" s="1478">
        <v>73095</v>
      </c>
      <c r="C9" s="806">
        <v>2007</v>
      </c>
      <c r="D9" s="807">
        <f t="shared" si="0"/>
        <v>637700</v>
      </c>
      <c r="E9" s="809">
        <v>637700</v>
      </c>
      <c r="F9" s="807">
        <v>0</v>
      </c>
      <c r="G9" s="1479" t="s">
        <v>26</v>
      </c>
      <c r="H9" s="7"/>
      <c r="I9" s="7"/>
      <c r="J9" s="7"/>
    </row>
    <row r="10" spans="1:10" ht="30" customHeight="1">
      <c r="A10" s="1477"/>
      <c r="B10" s="1478"/>
      <c r="C10" s="806">
        <v>2009</v>
      </c>
      <c r="D10" s="807">
        <f t="shared" si="0"/>
        <v>112534</v>
      </c>
      <c r="E10" s="809">
        <v>112534</v>
      </c>
      <c r="F10" s="807">
        <v>0</v>
      </c>
      <c r="G10" s="1479"/>
      <c r="H10" s="7"/>
      <c r="I10" s="7"/>
      <c r="J10" s="7"/>
    </row>
    <row r="11" spans="1:10" ht="18" customHeight="1">
      <c r="A11" s="1477">
        <v>801</v>
      </c>
      <c r="B11" s="806">
        <v>80146</v>
      </c>
      <c r="C11" s="806">
        <v>2009</v>
      </c>
      <c r="D11" s="807">
        <f t="shared" si="0"/>
        <v>3600</v>
      </c>
      <c r="E11" s="808">
        <v>3600</v>
      </c>
      <c r="F11" s="807">
        <v>0</v>
      </c>
      <c r="G11" s="810" t="s">
        <v>732</v>
      </c>
      <c r="H11" s="7"/>
      <c r="I11" s="7"/>
      <c r="J11" s="7"/>
    </row>
    <row r="12" spans="1:10" ht="18" customHeight="1">
      <c r="A12" s="1477"/>
      <c r="B12" s="1478">
        <v>80195</v>
      </c>
      <c r="C12" s="806">
        <v>2007</v>
      </c>
      <c r="D12" s="807">
        <f t="shared" si="0"/>
        <v>17519990</v>
      </c>
      <c r="E12" s="811">
        <v>17519990</v>
      </c>
      <c r="F12" s="807">
        <v>0</v>
      </c>
      <c r="G12" s="1479" t="s">
        <v>60</v>
      </c>
      <c r="H12" s="74"/>
      <c r="I12" s="74"/>
      <c r="J12" s="7"/>
    </row>
    <row r="13" spans="1:10" ht="18" customHeight="1">
      <c r="A13" s="1477"/>
      <c r="B13" s="1478"/>
      <c r="C13" s="806">
        <v>2009</v>
      </c>
      <c r="D13" s="807">
        <f t="shared" si="0"/>
        <v>231021</v>
      </c>
      <c r="E13" s="809">
        <v>231021</v>
      </c>
      <c r="F13" s="807">
        <v>0</v>
      </c>
      <c r="G13" s="1479"/>
      <c r="H13" s="75"/>
      <c r="I13" s="74"/>
      <c r="J13" s="7"/>
    </row>
    <row r="14" spans="1:10" ht="18" customHeight="1">
      <c r="A14" s="1477"/>
      <c r="B14" s="1478"/>
      <c r="C14" s="806">
        <v>6207</v>
      </c>
      <c r="D14" s="807">
        <f>SUM(F14:F14)</f>
        <v>1852230</v>
      </c>
      <c r="E14" s="61">
        <v>0</v>
      </c>
      <c r="F14" s="809">
        <v>1852230</v>
      </c>
      <c r="G14" s="1479"/>
      <c r="H14" s="74"/>
      <c r="I14" s="74"/>
      <c r="J14" s="7"/>
    </row>
    <row r="15" spans="1:10" ht="18" customHeight="1">
      <c r="A15" s="1477"/>
      <c r="B15" s="1478"/>
      <c r="C15" s="806">
        <v>6209</v>
      </c>
      <c r="D15" s="807">
        <f>SUM(F15:F15)</f>
        <v>32356</v>
      </c>
      <c r="E15" s="61">
        <v>0</v>
      </c>
      <c r="F15" s="809">
        <v>32356</v>
      </c>
      <c r="G15" s="1479"/>
      <c r="H15" s="75"/>
      <c r="I15" s="74"/>
      <c r="J15" s="7"/>
    </row>
    <row r="16" spans="1:10" ht="18" customHeight="1">
      <c r="A16" s="1477"/>
      <c r="B16" s="1478"/>
      <c r="C16" s="806">
        <v>2009</v>
      </c>
      <c r="D16" s="807">
        <f t="shared" si="0"/>
        <v>611546</v>
      </c>
      <c r="E16" s="808">
        <v>611546</v>
      </c>
      <c r="F16" s="807">
        <v>0</v>
      </c>
      <c r="G16" s="1479" t="s">
        <v>732</v>
      </c>
      <c r="H16" s="74"/>
      <c r="I16" s="74"/>
      <c r="J16" s="7"/>
    </row>
    <row r="17" spans="1:11" ht="18" customHeight="1">
      <c r="A17" s="1477"/>
      <c r="B17" s="1478"/>
      <c r="C17" s="806">
        <v>6209</v>
      </c>
      <c r="D17" s="807">
        <f>SUM(F17:F17)</f>
        <v>30500</v>
      </c>
      <c r="E17" s="61">
        <v>0</v>
      </c>
      <c r="F17" s="808">
        <v>30500</v>
      </c>
      <c r="G17" s="1479"/>
      <c r="H17" s="74"/>
      <c r="I17" s="74"/>
      <c r="J17" s="7"/>
    </row>
    <row r="18" spans="1:11" ht="18" customHeight="1">
      <c r="A18" s="1477">
        <v>852</v>
      </c>
      <c r="B18" s="806">
        <v>85218</v>
      </c>
      <c r="C18" s="806">
        <v>2009</v>
      </c>
      <c r="D18" s="807">
        <f t="shared" si="0"/>
        <v>452514</v>
      </c>
      <c r="E18" s="808">
        <v>452514</v>
      </c>
      <c r="F18" s="807">
        <v>0</v>
      </c>
      <c r="G18" s="1479"/>
      <c r="H18" s="74"/>
      <c r="I18" s="74"/>
      <c r="J18" s="7"/>
    </row>
    <row r="19" spans="1:11" ht="18" customHeight="1">
      <c r="A19" s="1477"/>
      <c r="B19" s="806">
        <v>85219</v>
      </c>
      <c r="C19" s="806">
        <v>2009</v>
      </c>
      <c r="D19" s="807">
        <f t="shared" si="0"/>
        <v>1055867</v>
      </c>
      <c r="E19" s="808">
        <v>1055867</v>
      </c>
      <c r="F19" s="807">
        <v>0</v>
      </c>
      <c r="G19" s="1479"/>
      <c r="H19" s="74"/>
      <c r="I19" s="74"/>
      <c r="J19" s="7"/>
    </row>
    <row r="20" spans="1:11" ht="18" customHeight="1">
      <c r="A20" s="1477"/>
      <c r="B20" s="806">
        <v>85295</v>
      </c>
      <c r="C20" s="806">
        <v>2009</v>
      </c>
      <c r="D20" s="807">
        <f t="shared" si="0"/>
        <v>315317</v>
      </c>
      <c r="E20" s="808">
        <v>315317</v>
      </c>
      <c r="F20" s="807">
        <v>0</v>
      </c>
      <c r="G20" s="1479"/>
      <c r="H20" s="74"/>
      <c r="I20" s="74"/>
      <c r="J20" s="7"/>
    </row>
    <row r="21" spans="1:11" ht="18" customHeight="1">
      <c r="A21" s="812">
        <v>853</v>
      </c>
      <c r="B21" s="806">
        <v>85395</v>
      </c>
      <c r="C21" s="806">
        <v>2009</v>
      </c>
      <c r="D21" s="807">
        <f t="shared" si="0"/>
        <v>2969715</v>
      </c>
      <c r="E21" s="808">
        <v>2969715</v>
      </c>
      <c r="F21" s="807">
        <v>0</v>
      </c>
      <c r="G21" s="1479"/>
      <c r="H21" s="74"/>
      <c r="I21" s="74"/>
      <c r="J21" s="7"/>
    </row>
    <row r="22" spans="1:11" ht="18" customHeight="1">
      <c r="A22" s="1477">
        <v>854</v>
      </c>
      <c r="B22" s="1478">
        <v>85495</v>
      </c>
      <c r="C22" s="806">
        <v>2009</v>
      </c>
      <c r="D22" s="807">
        <f t="shared" si="0"/>
        <v>1168000</v>
      </c>
      <c r="E22" s="808">
        <v>1168000</v>
      </c>
      <c r="F22" s="807">
        <v>0</v>
      </c>
      <c r="G22" s="1479"/>
      <c r="H22" s="74"/>
      <c r="I22" s="74"/>
      <c r="J22" s="7"/>
    </row>
    <row r="23" spans="1:11" ht="18" customHeight="1">
      <c r="A23" s="1477"/>
      <c r="B23" s="1478"/>
      <c r="C23" s="806">
        <v>6209</v>
      </c>
      <c r="D23" s="807">
        <f t="shared" si="0"/>
        <v>39000</v>
      </c>
      <c r="E23" s="808">
        <v>0</v>
      </c>
      <c r="F23" s="807">
        <v>39000</v>
      </c>
      <c r="G23" s="1479"/>
      <c r="H23" s="7"/>
      <c r="I23" s="7"/>
      <c r="J23" s="7"/>
    </row>
    <row r="24" spans="1:11" ht="18" customHeight="1" thickBot="1">
      <c r="A24" s="1480" t="s">
        <v>27</v>
      </c>
      <c r="B24" s="1481"/>
      <c r="C24" s="1481"/>
      <c r="D24" s="813">
        <f>SUM(D7:D23)</f>
        <v>28448210</v>
      </c>
      <c r="E24" s="813">
        <f t="shared" ref="E24:F24" si="1">SUM(E7:E23)</f>
        <v>26494124</v>
      </c>
      <c r="F24" s="813">
        <f t="shared" si="1"/>
        <v>1954086</v>
      </c>
      <c r="G24" s="814"/>
      <c r="H24" s="8"/>
      <c r="I24" s="8"/>
      <c r="J24" s="8"/>
    </row>
    <row r="25" spans="1:11">
      <c r="A25" s="1378"/>
      <c r="B25" s="1378"/>
      <c r="C25" s="1378"/>
      <c r="D25" s="1378"/>
      <c r="E25" s="1378"/>
      <c r="F25" s="1378"/>
      <c r="G25" s="1378"/>
      <c r="H25" s="9"/>
      <c r="I25" s="9"/>
      <c r="J25" s="7"/>
      <c r="K25" s="10"/>
    </row>
    <row r="26" spans="1:11" s="6" customFormat="1" ht="20.100000000000001" customHeight="1" thickBot="1">
      <c r="A26" s="1468" t="s">
        <v>28</v>
      </c>
      <c r="B26" s="1468"/>
      <c r="C26" s="1468"/>
      <c r="D26" s="1468"/>
      <c r="E26" s="1468"/>
      <c r="F26" s="1468"/>
      <c r="G26" s="1468"/>
      <c r="H26" s="9"/>
      <c r="I26" s="11"/>
      <c r="J26" s="12"/>
      <c r="K26" s="13"/>
    </row>
    <row r="27" spans="1:11" s="40" customFormat="1" ht="20.100000000000001" customHeight="1">
      <c r="A27" s="1469" t="s">
        <v>2</v>
      </c>
      <c r="B27" s="1471" t="s">
        <v>3</v>
      </c>
      <c r="C27" s="1471" t="s">
        <v>296</v>
      </c>
      <c r="D27" s="1473" t="s">
        <v>731</v>
      </c>
      <c r="E27" s="1471" t="s">
        <v>5</v>
      </c>
      <c r="F27" s="1471"/>
      <c r="G27" s="1475" t="s">
        <v>24</v>
      </c>
      <c r="H27" s="55"/>
      <c r="I27" s="55"/>
      <c r="J27" s="55"/>
      <c r="K27" s="56"/>
    </row>
    <row r="28" spans="1:11" s="40" customFormat="1" ht="20.100000000000001" customHeight="1">
      <c r="A28" s="1470"/>
      <c r="B28" s="1472"/>
      <c r="C28" s="1472"/>
      <c r="D28" s="1474"/>
      <c r="E28" s="654" t="s">
        <v>25</v>
      </c>
      <c r="F28" s="654" t="s">
        <v>675</v>
      </c>
      <c r="G28" s="1476"/>
      <c r="H28" s="55"/>
      <c r="I28" s="55"/>
      <c r="J28" s="55"/>
      <c r="K28" s="56"/>
    </row>
    <row r="29" spans="1:11" ht="18" customHeight="1">
      <c r="A29" s="1477">
        <v>150</v>
      </c>
      <c r="B29" s="806">
        <v>15011</v>
      </c>
      <c r="C29" s="806">
        <v>2009</v>
      </c>
      <c r="D29" s="807">
        <f>SUM(E29:F29)</f>
        <v>5568356</v>
      </c>
      <c r="E29" s="808">
        <v>5568356</v>
      </c>
      <c r="F29" s="807">
        <v>0</v>
      </c>
      <c r="G29" s="1479" t="s">
        <v>732</v>
      </c>
      <c r="H29" s="9"/>
      <c r="I29" s="9"/>
      <c r="J29" s="7"/>
      <c r="K29" s="10"/>
    </row>
    <row r="30" spans="1:11" ht="18" customHeight="1">
      <c r="A30" s="1477"/>
      <c r="B30" s="806">
        <v>15013</v>
      </c>
      <c r="C30" s="806">
        <v>2009</v>
      </c>
      <c r="D30" s="807">
        <f t="shared" ref="D30:D40" si="2">SUM(E30:F30)</f>
        <v>3490987</v>
      </c>
      <c r="E30" s="808">
        <v>3490987</v>
      </c>
      <c r="F30" s="807">
        <v>0</v>
      </c>
      <c r="G30" s="1479"/>
      <c r="H30" s="14"/>
      <c r="I30" s="14"/>
      <c r="J30" s="14"/>
      <c r="K30" s="9"/>
    </row>
    <row r="31" spans="1:11" ht="30" customHeight="1">
      <c r="A31" s="1477">
        <v>730</v>
      </c>
      <c r="B31" s="1478">
        <v>73095</v>
      </c>
      <c r="C31" s="806">
        <v>2007</v>
      </c>
      <c r="D31" s="807">
        <f t="shared" si="2"/>
        <v>970279</v>
      </c>
      <c r="E31" s="809">
        <v>970279</v>
      </c>
      <c r="F31" s="807">
        <v>0</v>
      </c>
      <c r="G31" s="1479" t="s">
        <v>26</v>
      </c>
      <c r="H31" s="9"/>
      <c r="I31" s="9"/>
      <c r="J31" s="7"/>
    </row>
    <row r="32" spans="1:11" ht="30" customHeight="1">
      <c r="A32" s="1477"/>
      <c r="B32" s="1478"/>
      <c r="C32" s="806">
        <v>2009</v>
      </c>
      <c r="D32" s="807">
        <f t="shared" si="2"/>
        <v>237184</v>
      </c>
      <c r="E32" s="809">
        <v>237184</v>
      </c>
      <c r="F32" s="807">
        <v>0</v>
      </c>
      <c r="G32" s="1479"/>
      <c r="H32" s="9"/>
      <c r="I32" s="9"/>
      <c r="J32" s="7"/>
    </row>
    <row r="33" spans="1:10" ht="18" customHeight="1">
      <c r="A33" s="1477">
        <v>801</v>
      </c>
      <c r="B33" s="1478">
        <v>80195</v>
      </c>
      <c r="C33" s="806">
        <v>2009</v>
      </c>
      <c r="D33" s="807">
        <f t="shared" si="2"/>
        <v>666022</v>
      </c>
      <c r="E33" s="808">
        <v>666022</v>
      </c>
      <c r="F33" s="807">
        <v>0</v>
      </c>
      <c r="G33" s="815" t="s">
        <v>732</v>
      </c>
      <c r="H33" s="7"/>
      <c r="I33" s="7"/>
      <c r="J33" s="7"/>
    </row>
    <row r="34" spans="1:10" ht="18" customHeight="1">
      <c r="A34" s="1477"/>
      <c r="B34" s="1478"/>
      <c r="C34" s="806">
        <v>2007</v>
      </c>
      <c r="D34" s="807">
        <f t="shared" si="2"/>
        <v>740330</v>
      </c>
      <c r="E34" s="809">
        <v>740330</v>
      </c>
      <c r="F34" s="807">
        <v>0</v>
      </c>
      <c r="G34" s="1479" t="s">
        <v>60</v>
      </c>
      <c r="H34" s="7"/>
      <c r="I34" s="7"/>
      <c r="J34" s="7"/>
    </row>
    <row r="35" spans="1:10" ht="18" customHeight="1">
      <c r="A35" s="1477"/>
      <c r="B35" s="1478"/>
      <c r="C35" s="806">
        <v>2009</v>
      </c>
      <c r="D35" s="807">
        <f t="shared" si="2"/>
        <v>78128</v>
      </c>
      <c r="E35" s="809">
        <v>78128</v>
      </c>
      <c r="F35" s="807">
        <v>0</v>
      </c>
      <c r="G35" s="1479"/>
      <c r="H35" s="75"/>
      <c r="I35" s="7"/>
      <c r="J35" s="7"/>
    </row>
    <row r="36" spans="1:10" ht="18" customHeight="1">
      <c r="A36" s="812">
        <v>852</v>
      </c>
      <c r="B36" s="806">
        <v>85295</v>
      </c>
      <c r="C36" s="806">
        <v>2009</v>
      </c>
      <c r="D36" s="807">
        <f t="shared" si="2"/>
        <v>3989064</v>
      </c>
      <c r="E36" s="808">
        <v>3989064</v>
      </c>
      <c r="F36" s="807">
        <v>0</v>
      </c>
      <c r="G36" s="810" t="s">
        <v>732</v>
      </c>
      <c r="H36" s="15"/>
      <c r="I36" s="7"/>
      <c r="J36" s="7"/>
    </row>
    <row r="37" spans="1:10" ht="18" customHeight="1">
      <c r="A37" s="1477">
        <v>853</v>
      </c>
      <c r="B37" s="1478">
        <v>85332</v>
      </c>
      <c r="C37" s="806">
        <v>2008</v>
      </c>
      <c r="D37" s="807">
        <f t="shared" si="2"/>
        <v>1413278</v>
      </c>
      <c r="E37" s="808">
        <v>1413278</v>
      </c>
      <c r="F37" s="807">
        <v>0</v>
      </c>
      <c r="G37" s="1479" t="s">
        <v>29</v>
      </c>
      <c r="H37" s="7"/>
      <c r="I37" s="7"/>
      <c r="J37" s="7"/>
    </row>
    <row r="38" spans="1:10" ht="18" customHeight="1">
      <c r="A38" s="1477"/>
      <c r="B38" s="1478"/>
      <c r="C38" s="806">
        <v>2009</v>
      </c>
      <c r="D38" s="807">
        <f t="shared" si="2"/>
        <v>249402</v>
      </c>
      <c r="E38" s="808">
        <v>249402</v>
      </c>
      <c r="F38" s="807">
        <v>0</v>
      </c>
      <c r="G38" s="1479"/>
      <c r="H38" s="7"/>
      <c r="I38" s="7"/>
      <c r="J38" s="7"/>
    </row>
    <row r="39" spans="1:10" ht="18" customHeight="1">
      <c r="A39" s="1477"/>
      <c r="B39" s="806">
        <v>85395</v>
      </c>
      <c r="C39" s="806">
        <v>2009</v>
      </c>
      <c r="D39" s="807">
        <f t="shared" si="2"/>
        <v>2656876</v>
      </c>
      <c r="E39" s="808">
        <v>2656876</v>
      </c>
      <c r="F39" s="807">
        <v>0</v>
      </c>
      <c r="G39" s="1479" t="s">
        <v>732</v>
      </c>
      <c r="H39" s="7"/>
      <c r="I39" s="7"/>
      <c r="J39" s="7"/>
    </row>
    <row r="40" spans="1:10" ht="18" customHeight="1">
      <c r="A40" s="812">
        <v>854</v>
      </c>
      <c r="B40" s="806">
        <v>85495</v>
      </c>
      <c r="C40" s="806">
        <v>2009</v>
      </c>
      <c r="D40" s="807">
        <f t="shared" si="2"/>
        <v>300000</v>
      </c>
      <c r="E40" s="808">
        <v>300000</v>
      </c>
      <c r="F40" s="807">
        <v>0</v>
      </c>
      <c r="G40" s="1479"/>
      <c r="H40" s="7"/>
      <c r="I40" s="7"/>
      <c r="J40" s="7"/>
    </row>
    <row r="41" spans="1:10" ht="18" customHeight="1" thickBot="1">
      <c r="A41" s="1480" t="s">
        <v>27</v>
      </c>
      <c r="B41" s="1481"/>
      <c r="C41" s="1481"/>
      <c r="D41" s="813">
        <f>SUM(D29:D40)</f>
        <v>20359906</v>
      </c>
      <c r="E41" s="813">
        <f t="shared" ref="E41:F41" si="3">SUM(E29:E40)</f>
        <v>20359906</v>
      </c>
      <c r="F41" s="813">
        <f t="shared" si="3"/>
        <v>0</v>
      </c>
      <c r="G41" s="814"/>
      <c r="J41" s="7"/>
    </row>
    <row r="42" spans="1:10" ht="18" customHeight="1">
      <c r="A42" s="653"/>
      <c r="B42" s="653"/>
      <c r="C42" s="653"/>
      <c r="D42" s="653"/>
      <c r="E42" s="653"/>
      <c r="F42" s="653"/>
      <c r="G42" s="72"/>
      <c r="H42" s="25"/>
      <c r="I42" s="25"/>
      <c r="J42" s="7"/>
    </row>
    <row r="43" spans="1:10" s="16" customFormat="1">
      <c r="A43" s="523"/>
      <c r="B43" s="524"/>
      <c r="C43" s="74"/>
      <c r="D43" s="74"/>
      <c r="E43" s="523"/>
      <c r="H43" s="816"/>
      <c r="I43" s="7"/>
      <c r="J43" s="7"/>
    </row>
    <row r="44" spans="1:10">
      <c r="A44" s="525"/>
      <c r="B44" s="526"/>
      <c r="C44" s="526"/>
      <c r="D44" s="526"/>
      <c r="E44" s="817"/>
      <c r="F44" s="17"/>
      <c r="G44" s="525"/>
      <c r="H44" s="526"/>
      <c r="I44" s="526"/>
      <c r="J44" s="526"/>
    </row>
    <row r="45" spans="1:10">
      <c r="A45" s="818"/>
      <c r="B45" s="526"/>
      <c r="C45" s="74"/>
      <c r="D45" s="74"/>
      <c r="E45" s="25"/>
      <c r="G45" s="36"/>
      <c r="H45" s="37"/>
      <c r="I45" s="7"/>
      <c r="J45" s="7"/>
    </row>
    <row r="46" spans="1:10">
      <c r="A46" s="818"/>
      <c r="B46" s="526"/>
      <c r="C46" s="74"/>
      <c r="D46" s="74"/>
      <c r="E46" s="25"/>
      <c r="G46" s="36"/>
      <c r="H46" s="37"/>
      <c r="I46" s="7"/>
      <c r="J46" s="7"/>
    </row>
    <row r="47" spans="1:10">
      <c r="A47" s="818"/>
      <c r="B47" s="526"/>
      <c r="C47" s="74"/>
      <c r="D47" s="74"/>
      <c r="E47" s="25"/>
      <c r="G47" s="36"/>
      <c r="H47" s="37"/>
      <c r="I47" s="7"/>
      <c r="J47" s="7"/>
    </row>
    <row r="48" spans="1:10">
      <c r="A48" s="819"/>
      <c r="B48" s="526"/>
      <c r="C48" s="74"/>
      <c r="D48" s="74"/>
      <c r="E48" s="25"/>
      <c r="G48" s="18"/>
      <c r="H48" s="37"/>
      <c r="I48" s="7"/>
      <c r="J48" s="7"/>
    </row>
    <row r="49" spans="1:10">
      <c r="A49" s="819"/>
      <c r="B49" s="526"/>
      <c r="C49" s="74"/>
      <c r="D49" s="74"/>
      <c r="E49" s="25"/>
      <c r="G49" s="18"/>
      <c r="H49" s="37"/>
      <c r="I49" s="7"/>
      <c r="J49" s="7"/>
    </row>
    <row r="50" spans="1:10">
      <c r="A50" s="819"/>
      <c r="B50" s="526"/>
      <c r="C50" s="74"/>
      <c r="D50" s="74"/>
      <c r="E50" s="25"/>
      <c r="G50" s="18"/>
      <c r="H50" s="37"/>
      <c r="I50" s="7"/>
      <c r="J50" s="7"/>
    </row>
    <row r="51" spans="1:10" s="18" customFormat="1">
      <c r="A51" s="525"/>
      <c r="B51" s="526"/>
      <c r="C51" s="820"/>
      <c r="D51" s="820"/>
      <c r="E51" s="819"/>
      <c r="G51" s="22"/>
      <c r="H51" s="821"/>
      <c r="I51" s="8"/>
      <c r="J51" s="8"/>
    </row>
    <row r="52" spans="1:10">
      <c r="A52" s="25"/>
      <c r="B52" s="25"/>
      <c r="C52" s="25"/>
      <c r="D52" s="25"/>
      <c r="E52" s="25"/>
      <c r="G52" s="25"/>
      <c r="H52" s="25"/>
      <c r="I52" s="25"/>
    </row>
    <row r="53" spans="1:10">
      <c r="G53" s="25"/>
      <c r="H53" s="25"/>
      <c r="I53" s="25"/>
    </row>
  </sheetData>
  <mergeCells count="43">
    <mergeCell ref="A41:C41"/>
    <mergeCell ref="A33:A35"/>
    <mergeCell ref="B33:B35"/>
    <mergeCell ref="G34:G35"/>
    <mergeCell ref="A37:A39"/>
    <mergeCell ref="B37:B38"/>
    <mergeCell ref="G37:G38"/>
    <mergeCell ref="G39:G40"/>
    <mergeCell ref="A31:A32"/>
    <mergeCell ref="B31:B32"/>
    <mergeCell ref="G31:G32"/>
    <mergeCell ref="A27:A28"/>
    <mergeCell ref="B27:B28"/>
    <mergeCell ref="C27:C28"/>
    <mergeCell ref="D27:D28"/>
    <mergeCell ref="E27:F27"/>
    <mergeCell ref="A24:C24"/>
    <mergeCell ref="A25:G25"/>
    <mergeCell ref="A26:G26"/>
    <mergeCell ref="G27:G28"/>
    <mergeCell ref="A29:A30"/>
    <mergeCell ref="G29:G30"/>
    <mergeCell ref="A7:A8"/>
    <mergeCell ref="G7:G8"/>
    <mergeCell ref="A9:A10"/>
    <mergeCell ref="B9:B10"/>
    <mergeCell ref="G9:G10"/>
    <mergeCell ref="A11:A17"/>
    <mergeCell ref="B12:B17"/>
    <mergeCell ref="G12:G15"/>
    <mergeCell ref="G16:G23"/>
    <mergeCell ref="A18:A20"/>
    <mergeCell ref="A22:A23"/>
    <mergeCell ref="B22:B23"/>
    <mergeCell ref="A1:B1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5" orientation="landscape" r:id="rId1"/>
  <headerFooter alignWithMargins="0"/>
  <rowBreaks count="1" manualBreakCount="1">
    <brk id="2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/>
  </sheetPr>
  <dimension ref="A1:K36"/>
  <sheetViews>
    <sheetView view="pageBreakPreview" zoomScaleNormal="100" zoomScaleSheetLayoutView="100" workbookViewId="0">
      <selection activeCell="C16" sqref="C16:C17"/>
    </sheetView>
  </sheetViews>
  <sheetFormatPr defaultRowHeight="12.75"/>
  <cols>
    <col min="1" max="6" width="12.7109375" style="1" customWidth="1"/>
    <col min="7" max="7" width="60.7109375" style="1" customWidth="1"/>
    <col min="8" max="8" width="19.7109375" style="1" customWidth="1"/>
    <col min="9" max="9" width="9.140625" style="1"/>
    <col min="10" max="10" width="11.140625" style="1" bestFit="1" customWidth="1"/>
    <col min="11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0" ht="48.75" customHeight="1">
      <c r="A1" s="53"/>
      <c r="B1" s="53"/>
      <c r="C1" s="53"/>
      <c r="D1" s="53"/>
      <c r="E1" s="53"/>
      <c r="F1" s="53"/>
      <c r="G1" s="652" t="s">
        <v>733</v>
      </c>
    </row>
    <row r="2" spans="1:10" ht="40.5" customHeight="1">
      <c r="A2" s="1387" t="s">
        <v>734</v>
      </c>
      <c r="B2" s="1387"/>
      <c r="C2" s="1387"/>
      <c r="D2" s="1387"/>
      <c r="E2" s="1387"/>
      <c r="F2" s="1387"/>
      <c r="G2" s="1387"/>
    </row>
    <row r="3" spans="1:10" ht="13.5" customHeight="1">
      <c r="A3" s="650"/>
      <c r="B3" s="650"/>
      <c r="C3" s="650"/>
      <c r="D3" s="650"/>
      <c r="E3" s="650"/>
      <c r="F3" s="650"/>
      <c r="G3" s="5" t="s">
        <v>0</v>
      </c>
    </row>
    <row r="4" spans="1:10" s="6" customFormat="1" ht="20.100000000000001" customHeight="1" thickBot="1">
      <c r="A4" s="1468" t="s">
        <v>23</v>
      </c>
      <c r="B4" s="1468"/>
      <c r="C4" s="1468"/>
      <c r="D4" s="1468"/>
      <c r="E4" s="1468"/>
      <c r="F4" s="1468"/>
      <c r="G4" s="1468"/>
    </row>
    <row r="5" spans="1:10" ht="20.100000000000001" customHeight="1">
      <c r="A5" s="1482" t="s">
        <v>2</v>
      </c>
      <c r="B5" s="1484" t="s">
        <v>3</v>
      </c>
      <c r="C5" s="1484" t="s">
        <v>296</v>
      </c>
      <c r="D5" s="1473" t="s">
        <v>731</v>
      </c>
      <c r="E5" s="1471" t="s">
        <v>5</v>
      </c>
      <c r="F5" s="1471"/>
      <c r="G5" s="1486" t="s">
        <v>24</v>
      </c>
    </row>
    <row r="6" spans="1:10" ht="20.100000000000001" customHeight="1">
      <c r="A6" s="1483"/>
      <c r="B6" s="1485"/>
      <c r="C6" s="1485"/>
      <c r="D6" s="1474"/>
      <c r="E6" s="654" t="s">
        <v>25</v>
      </c>
      <c r="F6" s="654" t="s">
        <v>675</v>
      </c>
      <c r="G6" s="1487"/>
    </row>
    <row r="7" spans="1:10" ht="18" customHeight="1">
      <c r="A7" s="812">
        <v>720</v>
      </c>
      <c r="B7" s="806">
        <v>72095</v>
      </c>
      <c r="C7" s="806">
        <v>6209</v>
      </c>
      <c r="D7" s="807">
        <f>SUM(E7:F7)</f>
        <v>178996</v>
      </c>
      <c r="E7" s="807">
        <v>0</v>
      </c>
      <c r="F7" s="822">
        <v>178996</v>
      </c>
      <c r="G7" s="1488" t="s">
        <v>735</v>
      </c>
      <c r="H7" s="15"/>
      <c r="I7" s="7"/>
      <c r="J7" s="7"/>
    </row>
    <row r="8" spans="1:10" ht="18" customHeight="1">
      <c r="A8" s="812">
        <v>803</v>
      </c>
      <c r="B8" s="806">
        <v>80306</v>
      </c>
      <c r="C8" s="806">
        <v>6209</v>
      </c>
      <c r="D8" s="807">
        <f t="shared" ref="D8:D12" si="0">SUM(E8:F8)</f>
        <v>9438875</v>
      </c>
      <c r="E8" s="807">
        <v>0</v>
      </c>
      <c r="F8" s="822">
        <v>9438875</v>
      </c>
      <c r="G8" s="1489"/>
      <c r="H8" s="15"/>
      <c r="I8" s="7"/>
      <c r="J8" s="7"/>
    </row>
    <row r="9" spans="1:10" ht="18" customHeight="1">
      <c r="A9" s="1477">
        <v>921</v>
      </c>
      <c r="B9" s="806">
        <v>92120</v>
      </c>
      <c r="C9" s="806">
        <v>6209</v>
      </c>
      <c r="D9" s="807">
        <f t="shared" si="0"/>
        <v>2448618</v>
      </c>
      <c r="E9" s="807">
        <v>0</v>
      </c>
      <c r="F9" s="822">
        <v>2448618</v>
      </c>
      <c r="G9" s="1489"/>
      <c r="H9" s="15"/>
      <c r="I9" s="7"/>
      <c r="J9" s="7"/>
    </row>
    <row r="10" spans="1:10" ht="18" customHeight="1">
      <c r="A10" s="1477"/>
      <c r="B10" s="1491">
        <v>92195</v>
      </c>
      <c r="C10" s="806">
        <v>2009</v>
      </c>
      <c r="D10" s="807">
        <f t="shared" si="0"/>
        <v>15003</v>
      </c>
      <c r="E10" s="822">
        <v>15003</v>
      </c>
      <c r="F10" s="823">
        <v>0</v>
      </c>
      <c r="G10" s="1489"/>
      <c r="H10" s="15"/>
      <c r="I10" s="7"/>
      <c r="J10" s="7"/>
    </row>
    <row r="11" spans="1:10" ht="18" customHeight="1">
      <c r="A11" s="1477"/>
      <c r="B11" s="1492"/>
      <c r="C11" s="806">
        <v>6209</v>
      </c>
      <c r="D11" s="807">
        <f t="shared" si="0"/>
        <v>9756635</v>
      </c>
      <c r="E11" s="807">
        <v>0</v>
      </c>
      <c r="F11" s="822">
        <v>9756635</v>
      </c>
      <c r="G11" s="1489"/>
      <c r="H11" s="15"/>
      <c r="I11" s="7"/>
      <c r="J11" s="7"/>
    </row>
    <row r="12" spans="1:10" ht="18" customHeight="1">
      <c r="A12" s="812">
        <v>926</v>
      </c>
      <c r="B12" s="806">
        <v>92695</v>
      </c>
      <c r="C12" s="806">
        <v>2009</v>
      </c>
      <c r="D12" s="807">
        <f t="shared" si="0"/>
        <v>91925</v>
      </c>
      <c r="E12" s="822">
        <v>91925</v>
      </c>
      <c r="F12" s="823">
        <v>0</v>
      </c>
      <c r="G12" s="1490"/>
      <c r="H12" s="15"/>
      <c r="I12" s="7"/>
      <c r="J12" s="7"/>
    </row>
    <row r="13" spans="1:10" ht="18" customHeight="1" thickBot="1">
      <c r="A13" s="1493" t="s">
        <v>27</v>
      </c>
      <c r="B13" s="1494"/>
      <c r="C13" s="1495"/>
      <c r="D13" s="824">
        <f>SUM(D7:D12)</f>
        <v>21930052</v>
      </c>
      <c r="E13" s="824">
        <f t="shared" ref="E13:F13" si="1">SUM(E7:E12)</f>
        <v>106928</v>
      </c>
      <c r="F13" s="824">
        <f t="shared" si="1"/>
        <v>21823124</v>
      </c>
      <c r="G13" s="814"/>
      <c r="H13" s="15"/>
      <c r="I13" s="7"/>
      <c r="J13" s="7"/>
    </row>
    <row r="14" spans="1:10" ht="9" customHeight="1">
      <c r="A14" s="1378"/>
      <c r="B14" s="1378"/>
      <c r="C14" s="1378"/>
      <c r="D14" s="1378"/>
      <c r="E14" s="1378"/>
      <c r="F14" s="1378"/>
      <c r="G14" s="1378"/>
      <c r="H14" s="15"/>
      <c r="I14" s="7"/>
      <c r="J14" s="7"/>
    </row>
    <row r="15" spans="1:10" s="6" customFormat="1" ht="20.100000000000001" customHeight="1" thickBot="1">
      <c r="A15" s="1468" t="s">
        <v>28</v>
      </c>
      <c r="B15" s="1468"/>
      <c r="C15" s="1468"/>
      <c r="D15" s="1468"/>
      <c r="E15" s="1468"/>
      <c r="F15" s="1468"/>
      <c r="G15" s="1468"/>
      <c r="H15" s="19"/>
      <c r="I15" s="11"/>
      <c r="J15" s="11"/>
    </row>
    <row r="16" spans="1:10" ht="20.100000000000001" customHeight="1">
      <c r="A16" s="1482" t="s">
        <v>2</v>
      </c>
      <c r="B16" s="1484" t="s">
        <v>3</v>
      </c>
      <c r="C16" s="1484" t="s">
        <v>296</v>
      </c>
      <c r="D16" s="1473" t="s">
        <v>731</v>
      </c>
      <c r="E16" s="1471" t="s">
        <v>5</v>
      </c>
      <c r="F16" s="1471"/>
      <c r="G16" s="1486" t="s">
        <v>24</v>
      </c>
      <c r="H16" s="15"/>
      <c r="I16" s="7"/>
      <c r="J16" s="7"/>
    </row>
    <row r="17" spans="1:11" ht="20.100000000000001" customHeight="1">
      <c r="A17" s="1483"/>
      <c r="B17" s="1485"/>
      <c r="C17" s="1485"/>
      <c r="D17" s="1474"/>
      <c r="E17" s="654" t="s">
        <v>25</v>
      </c>
      <c r="F17" s="654" t="s">
        <v>675</v>
      </c>
      <c r="G17" s="1487"/>
      <c r="H17" s="15"/>
      <c r="I17" s="7"/>
      <c r="J17" s="7"/>
    </row>
    <row r="18" spans="1:11" ht="18" customHeight="1">
      <c r="A18" s="1496">
        <v>150</v>
      </c>
      <c r="B18" s="1491">
        <v>15011</v>
      </c>
      <c r="C18" s="806">
        <v>2009</v>
      </c>
      <c r="D18" s="807">
        <f>SUM(E18:F18)</f>
        <v>270577</v>
      </c>
      <c r="E18" s="822">
        <v>270577</v>
      </c>
      <c r="F18" s="823">
        <v>0</v>
      </c>
      <c r="G18" s="1479" t="s">
        <v>735</v>
      </c>
      <c r="H18" s="15"/>
      <c r="I18" s="7"/>
      <c r="J18" s="7"/>
    </row>
    <row r="19" spans="1:11" ht="18" customHeight="1">
      <c r="A19" s="1497"/>
      <c r="B19" s="1492"/>
      <c r="C19" s="806">
        <v>6209</v>
      </c>
      <c r="D19" s="807">
        <f t="shared" ref="D19:D25" si="2">SUM(E19:F19)</f>
        <v>16479823</v>
      </c>
      <c r="E19" s="807">
        <v>0</v>
      </c>
      <c r="F19" s="822">
        <v>16479823</v>
      </c>
      <c r="G19" s="1479"/>
      <c r="H19" s="15"/>
      <c r="I19" s="7"/>
      <c r="J19" s="7"/>
    </row>
    <row r="20" spans="1:11" ht="18" customHeight="1">
      <c r="A20" s="1477">
        <v>400</v>
      </c>
      <c r="B20" s="806">
        <v>40001</v>
      </c>
      <c r="C20" s="806">
        <v>6209</v>
      </c>
      <c r="D20" s="807">
        <f t="shared" si="2"/>
        <v>256206</v>
      </c>
      <c r="E20" s="807">
        <v>0</v>
      </c>
      <c r="F20" s="822">
        <v>256206</v>
      </c>
      <c r="G20" s="1479"/>
      <c r="H20" s="15"/>
      <c r="I20" s="7"/>
      <c r="J20" s="7"/>
      <c r="K20" s="20"/>
    </row>
    <row r="21" spans="1:11" ht="18" customHeight="1">
      <c r="A21" s="1477"/>
      <c r="B21" s="806">
        <v>40095</v>
      </c>
      <c r="C21" s="806">
        <v>6209</v>
      </c>
      <c r="D21" s="807">
        <f t="shared" si="2"/>
        <v>545845</v>
      </c>
      <c r="E21" s="807">
        <v>0</v>
      </c>
      <c r="F21" s="822">
        <v>545845</v>
      </c>
      <c r="G21" s="1479"/>
      <c r="H21" s="15"/>
      <c r="I21" s="7"/>
      <c r="J21" s="7"/>
    </row>
    <row r="22" spans="1:11" ht="18" customHeight="1">
      <c r="A22" s="1496">
        <v>803</v>
      </c>
      <c r="B22" s="1491">
        <v>80306</v>
      </c>
      <c r="C22" s="806">
        <v>2009</v>
      </c>
      <c r="D22" s="807">
        <f t="shared" si="2"/>
        <v>2495</v>
      </c>
      <c r="E22" s="822">
        <v>2495</v>
      </c>
      <c r="F22" s="823">
        <v>0</v>
      </c>
      <c r="G22" s="1479"/>
      <c r="H22" s="7"/>
      <c r="I22" s="7"/>
      <c r="J22" s="7"/>
    </row>
    <row r="23" spans="1:11" ht="18" customHeight="1">
      <c r="A23" s="1497"/>
      <c r="B23" s="1492"/>
      <c r="C23" s="806">
        <v>6209</v>
      </c>
      <c r="D23" s="807">
        <f t="shared" si="2"/>
        <v>3106088</v>
      </c>
      <c r="E23" s="807">
        <v>0</v>
      </c>
      <c r="F23" s="822">
        <v>3106088</v>
      </c>
      <c r="G23" s="1479"/>
      <c r="H23" s="7"/>
      <c r="I23" s="7"/>
      <c r="J23" s="7"/>
    </row>
    <row r="24" spans="1:11" ht="18" customHeight="1">
      <c r="A24" s="1477">
        <v>921</v>
      </c>
      <c r="B24" s="806">
        <v>92120</v>
      </c>
      <c r="C24" s="806">
        <v>6209</v>
      </c>
      <c r="D24" s="807">
        <f t="shared" si="2"/>
        <v>2902594</v>
      </c>
      <c r="E24" s="807">
        <v>0</v>
      </c>
      <c r="F24" s="822">
        <v>2902594</v>
      </c>
      <c r="G24" s="1479"/>
      <c r="H24" s="7"/>
      <c r="I24" s="7"/>
      <c r="J24" s="7"/>
    </row>
    <row r="25" spans="1:11" ht="18" customHeight="1">
      <c r="A25" s="1477"/>
      <c r="B25" s="806">
        <v>92195</v>
      </c>
      <c r="C25" s="806">
        <v>6209</v>
      </c>
      <c r="D25" s="807">
        <f t="shared" si="2"/>
        <v>326468</v>
      </c>
      <c r="E25" s="807">
        <v>0</v>
      </c>
      <c r="F25" s="822">
        <v>326468</v>
      </c>
      <c r="G25" s="1479"/>
      <c r="H25" s="7"/>
      <c r="I25" s="7"/>
      <c r="J25" s="7"/>
    </row>
    <row r="26" spans="1:11" ht="18" customHeight="1" thickBot="1">
      <c r="A26" s="1493" t="s">
        <v>27</v>
      </c>
      <c r="B26" s="1494"/>
      <c r="C26" s="1495"/>
      <c r="D26" s="824">
        <f>SUM(D18:D25)</f>
        <v>23890096</v>
      </c>
      <c r="E26" s="824">
        <f t="shared" ref="E26:F26" si="3">SUM(E18:E25)</f>
        <v>273072</v>
      </c>
      <c r="F26" s="824">
        <f t="shared" si="3"/>
        <v>23617024</v>
      </c>
      <c r="G26" s="814"/>
    </row>
    <row r="27" spans="1:11" ht="18" customHeight="1">
      <c r="A27" s="653"/>
      <c r="B27" s="653"/>
      <c r="C27" s="653"/>
      <c r="D27" s="653"/>
      <c r="E27" s="653"/>
      <c r="F27" s="653"/>
      <c r="G27" s="72"/>
    </row>
    <row r="28" spans="1:11" s="18" customFormat="1"/>
    <row r="29" spans="1:11">
      <c r="A29" s="17"/>
      <c r="B29" s="18"/>
      <c r="C29" s="8"/>
      <c r="D29" s="17"/>
      <c r="E29" s="17"/>
      <c r="F29" s="17"/>
      <c r="G29" s="18"/>
    </row>
    <row r="30" spans="1:11">
      <c r="B30" s="18"/>
      <c r="C30" s="15"/>
      <c r="G30" s="18"/>
    </row>
    <row r="31" spans="1:11" s="18" customFormat="1">
      <c r="C31" s="15"/>
      <c r="G31" s="22"/>
    </row>
    <row r="32" spans="1:11">
      <c r="B32" s="22"/>
      <c r="C32" s="23"/>
    </row>
    <row r="33" spans="3:3">
      <c r="C33" s="21"/>
    </row>
    <row r="34" spans="3:3">
      <c r="C34" s="7"/>
    </row>
    <row r="35" spans="3:3">
      <c r="C35" s="7"/>
    </row>
    <row r="36" spans="3:3">
      <c r="C36" s="7"/>
    </row>
  </sheetData>
  <mergeCells count="28">
    <mergeCell ref="A26:C26"/>
    <mergeCell ref="A18:A19"/>
    <mergeCell ref="B18:B19"/>
    <mergeCell ref="G18:G25"/>
    <mergeCell ref="A20:A21"/>
    <mergeCell ref="A22:A23"/>
    <mergeCell ref="B22:B23"/>
    <mergeCell ref="A24:A25"/>
    <mergeCell ref="G16:G17"/>
    <mergeCell ref="G7:G12"/>
    <mergeCell ref="A9:A11"/>
    <mergeCell ref="B10:B11"/>
    <mergeCell ref="A13:C13"/>
    <mergeCell ref="A14:G14"/>
    <mergeCell ref="A15:G15"/>
    <mergeCell ref="A16:A17"/>
    <mergeCell ref="B16:B17"/>
    <mergeCell ref="C16:C17"/>
    <mergeCell ref="D16:D17"/>
    <mergeCell ref="E16:F16"/>
    <mergeCell ref="A2:G2"/>
    <mergeCell ref="A4:G4"/>
    <mergeCell ref="A5:A6"/>
    <mergeCell ref="B5:B6"/>
    <mergeCell ref="C5:C6"/>
    <mergeCell ref="D5:D6"/>
    <mergeCell ref="E5:F5"/>
    <mergeCell ref="G5:G6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J14"/>
  <sheetViews>
    <sheetView view="pageBreakPreview" zoomScaleNormal="100" zoomScaleSheetLayoutView="100" workbookViewId="0">
      <selection activeCell="D15" sqref="D15"/>
    </sheetView>
  </sheetViews>
  <sheetFormatPr defaultRowHeight="12.75"/>
  <cols>
    <col min="1" max="6" width="12.7109375" style="1" customWidth="1"/>
    <col min="7" max="7" width="60.7109375" style="1" customWidth="1"/>
    <col min="8" max="8" width="19.7109375" style="1" customWidth="1"/>
    <col min="9" max="9" width="9.140625" style="1"/>
    <col min="10" max="10" width="11.140625" style="1" bestFit="1" customWidth="1"/>
    <col min="11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0" ht="54" customHeight="1">
      <c r="A1" s="1467"/>
      <c r="B1" s="1467"/>
      <c r="C1" s="651"/>
      <c r="D1" s="651"/>
      <c r="E1" s="651"/>
      <c r="F1" s="651"/>
      <c r="G1" s="652" t="s">
        <v>736</v>
      </c>
    </row>
    <row r="3" spans="1:10" ht="46.5" customHeight="1">
      <c r="A3" s="1387" t="s">
        <v>30</v>
      </c>
      <c r="B3" s="1387"/>
      <c r="C3" s="1387"/>
      <c r="D3" s="1387"/>
      <c r="E3" s="1387"/>
      <c r="F3" s="1387"/>
      <c r="G3" s="1387"/>
    </row>
    <row r="4" spans="1:10" ht="15">
      <c r="A4" s="650"/>
      <c r="B4" s="650"/>
      <c r="C4" s="650"/>
      <c r="D4" s="650"/>
      <c r="E4" s="650"/>
      <c r="F4" s="650"/>
      <c r="G4" s="5" t="s">
        <v>0</v>
      </c>
    </row>
    <row r="5" spans="1:10" s="6" customFormat="1" ht="20.100000000000001" customHeight="1" thickBot="1">
      <c r="A5" s="1468" t="s">
        <v>31</v>
      </c>
      <c r="B5" s="1468"/>
      <c r="C5" s="1468"/>
      <c r="D5" s="1468"/>
      <c r="E5" s="1468"/>
      <c r="F5" s="1468"/>
      <c r="G5" s="1468"/>
      <c r="H5" s="19"/>
      <c r="I5" s="11"/>
      <c r="J5" s="11"/>
    </row>
    <row r="6" spans="1:10" s="40" customFormat="1" ht="20.100000000000001" customHeight="1">
      <c r="A6" s="1469" t="s">
        <v>2</v>
      </c>
      <c r="B6" s="1471" t="s">
        <v>3</v>
      </c>
      <c r="C6" s="1484" t="s">
        <v>296</v>
      </c>
      <c r="D6" s="1473" t="s">
        <v>731</v>
      </c>
      <c r="E6" s="1471" t="s">
        <v>5</v>
      </c>
      <c r="F6" s="1471"/>
      <c r="G6" s="1475" t="s">
        <v>24</v>
      </c>
      <c r="H6" s="54"/>
      <c r="I6" s="55"/>
      <c r="J6" s="55"/>
    </row>
    <row r="7" spans="1:10" s="40" customFormat="1" ht="20.100000000000001" customHeight="1">
      <c r="A7" s="1470"/>
      <c r="B7" s="1472"/>
      <c r="C7" s="1485"/>
      <c r="D7" s="1474"/>
      <c r="E7" s="654" t="s">
        <v>25</v>
      </c>
      <c r="F7" s="654" t="s">
        <v>675</v>
      </c>
      <c r="G7" s="1476"/>
      <c r="H7" s="54"/>
      <c r="I7" s="55"/>
      <c r="J7" s="55"/>
    </row>
    <row r="8" spans="1:10" s="40" customFormat="1" ht="50.1" customHeight="1">
      <c r="A8" s="1477">
        <v>750</v>
      </c>
      <c r="B8" s="1478">
        <v>75095</v>
      </c>
      <c r="C8" s="806">
        <v>6207</v>
      </c>
      <c r="D8" s="807">
        <f>SUM(E8:F8)</f>
        <v>7000000</v>
      </c>
      <c r="E8" s="807">
        <v>0</v>
      </c>
      <c r="F8" s="822">
        <v>7000000</v>
      </c>
      <c r="G8" s="1479" t="s">
        <v>737</v>
      </c>
      <c r="H8" s="54"/>
      <c r="I8" s="55"/>
      <c r="J8" s="55"/>
    </row>
    <row r="9" spans="1:10" ht="50.1" customHeight="1">
      <c r="A9" s="1477"/>
      <c r="B9" s="1478"/>
      <c r="C9" s="806">
        <v>6209</v>
      </c>
      <c r="D9" s="807">
        <f>SUM(E9:F9)</f>
        <v>13180000</v>
      </c>
      <c r="E9" s="807">
        <v>0</v>
      </c>
      <c r="F9" s="822">
        <v>13180000</v>
      </c>
      <c r="G9" s="1479"/>
      <c r="H9" s="15"/>
      <c r="I9" s="7"/>
      <c r="J9" s="7"/>
    </row>
    <row r="10" spans="1:10" ht="18" customHeight="1" thickBot="1">
      <c r="A10" s="1480" t="s">
        <v>27</v>
      </c>
      <c r="B10" s="1481"/>
      <c r="C10" s="1481"/>
      <c r="D10" s="813">
        <f>SUM(D8:D9)</f>
        <v>20180000</v>
      </c>
      <c r="E10" s="813">
        <f t="shared" ref="E10:F10" si="0">SUM(E8:E9)</f>
        <v>0</v>
      </c>
      <c r="F10" s="813">
        <f t="shared" si="0"/>
        <v>20180000</v>
      </c>
      <c r="G10" s="814"/>
    </row>
    <row r="11" spans="1:10" s="18" customFormat="1"/>
    <row r="12" spans="1:10">
      <c r="A12" s="17"/>
      <c r="B12" s="17"/>
      <c r="C12" s="17"/>
      <c r="D12" s="17"/>
      <c r="E12" s="17"/>
      <c r="F12" s="17"/>
      <c r="G12" s="20"/>
    </row>
    <row r="13" spans="1:10">
      <c r="G13" s="20"/>
    </row>
    <row r="14" spans="1:10" s="18" customFormat="1">
      <c r="G14" s="22"/>
    </row>
  </sheetData>
  <mergeCells count="13">
    <mergeCell ref="A8:A9"/>
    <mergeCell ref="B8:B9"/>
    <mergeCell ref="G8:G9"/>
    <mergeCell ref="A10:C10"/>
    <mergeCell ref="A1:B1"/>
    <mergeCell ref="A3:G3"/>
    <mergeCell ref="A5:G5"/>
    <mergeCell ref="A6:A7"/>
    <mergeCell ref="B6:B7"/>
    <mergeCell ref="C6:C7"/>
    <mergeCell ref="D6:D7"/>
    <mergeCell ref="E6:F6"/>
    <mergeCell ref="G6:G7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J14"/>
  <sheetViews>
    <sheetView view="pageBreakPreview" zoomScaleNormal="100" zoomScaleSheetLayoutView="100" workbookViewId="0">
      <selection activeCell="C15" sqref="C15"/>
    </sheetView>
  </sheetViews>
  <sheetFormatPr defaultRowHeight="12.75"/>
  <cols>
    <col min="1" max="6" width="12.7109375" style="1" customWidth="1"/>
    <col min="7" max="7" width="60.7109375" style="1" customWidth="1"/>
    <col min="8" max="8" width="19.7109375" style="1" customWidth="1"/>
    <col min="9" max="9" width="9.140625" style="1"/>
    <col min="10" max="10" width="11.140625" style="1" bestFit="1" customWidth="1"/>
    <col min="11" max="256" width="9.140625" style="1"/>
    <col min="257" max="257" width="7.7109375" style="1" customWidth="1"/>
    <col min="258" max="258" width="10.5703125" style="1" customWidth="1"/>
    <col min="259" max="259" width="11.140625" style="1" bestFit="1" customWidth="1"/>
    <col min="260" max="260" width="22.140625" style="1" bestFit="1" customWidth="1"/>
    <col min="261" max="261" width="12.28515625" style="1" customWidth="1"/>
    <col min="262" max="262" width="12.5703125" style="1" customWidth="1"/>
    <col min="263" max="263" width="12.140625" style="1" customWidth="1"/>
    <col min="264" max="264" width="19.7109375" style="1" customWidth="1"/>
    <col min="265" max="512" width="9.140625" style="1"/>
    <col min="513" max="513" width="7.7109375" style="1" customWidth="1"/>
    <col min="514" max="514" width="10.5703125" style="1" customWidth="1"/>
    <col min="515" max="515" width="11.140625" style="1" bestFit="1" customWidth="1"/>
    <col min="516" max="516" width="22.140625" style="1" bestFit="1" customWidth="1"/>
    <col min="517" max="517" width="12.28515625" style="1" customWidth="1"/>
    <col min="518" max="518" width="12.5703125" style="1" customWidth="1"/>
    <col min="519" max="519" width="12.140625" style="1" customWidth="1"/>
    <col min="520" max="520" width="19.7109375" style="1" customWidth="1"/>
    <col min="521" max="768" width="9.140625" style="1"/>
    <col min="769" max="769" width="7.7109375" style="1" customWidth="1"/>
    <col min="770" max="770" width="10.5703125" style="1" customWidth="1"/>
    <col min="771" max="771" width="11.140625" style="1" bestFit="1" customWidth="1"/>
    <col min="772" max="772" width="22.140625" style="1" bestFit="1" customWidth="1"/>
    <col min="773" max="773" width="12.28515625" style="1" customWidth="1"/>
    <col min="774" max="774" width="12.5703125" style="1" customWidth="1"/>
    <col min="775" max="775" width="12.140625" style="1" customWidth="1"/>
    <col min="776" max="776" width="19.7109375" style="1" customWidth="1"/>
    <col min="777" max="1024" width="9.140625" style="1"/>
    <col min="1025" max="1025" width="7.7109375" style="1" customWidth="1"/>
    <col min="1026" max="1026" width="10.5703125" style="1" customWidth="1"/>
    <col min="1027" max="1027" width="11.140625" style="1" bestFit="1" customWidth="1"/>
    <col min="1028" max="1028" width="22.140625" style="1" bestFit="1" customWidth="1"/>
    <col min="1029" max="1029" width="12.28515625" style="1" customWidth="1"/>
    <col min="1030" max="1030" width="12.5703125" style="1" customWidth="1"/>
    <col min="1031" max="1031" width="12.140625" style="1" customWidth="1"/>
    <col min="1032" max="1032" width="19.7109375" style="1" customWidth="1"/>
    <col min="1033" max="1280" width="9.140625" style="1"/>
    <col min="1281" max="1281" width="7.7109375" style="1" customWidth="1"/>
    <col min="1282" max="1282" width="10.5703125" style="1" customWidth="1"/>
    <col min="1283" max="1283" width="11.140625" style="1" bestFit="1" customWidth="1"/>
    <col min="1284" max="1284" width="22.140625" style="1" bestFit="1" customWidth="1"/>
    <col min="1285" max="1285" width="12.28515625" style="1" customWidth="1"/>
    <col min="1286" max="1286" width="12.5703125" style="1" customWidth="1"/>
    <col min="1287" max="1287" width="12.140625" style="1" customWidth="1"/>
    <col min="1288" max="1288" width="19.7109375" style="1" customWidth="1"/>
    <col min="1289" max="1536" width="9.140625" style="1"/>
    <col min="1537" max="1537" width="7.7109375" style="1" customWidth="1"/>
    <col min="1538" max="1538" width="10.5703125" style="1" customWidth="1"/>
    <col min="1539" max="1539" width="11.140625" style="1" bestFit="1" customWidth="1"/>
    <col min="1540" max="1540" width="22.140625" style="1" bestFit="1" customWidth="1"/>
    <col min="1541" max="1541" width="12.28515625" style="1" customWidth="1"/>
    <col min="1542" max="1542" width="12.5703125" style="1" customWidth="1"/>
    <col min="1543" max="1543" width="12.140625" style="1" customWidth="1"/>
    <col min="1544" max="1544" width="19.7109375" style="1" customWidth="1"/>
    <col min="1545" max="1792" width="9.140625" style="1"/>
    <col min="1793" max="1793" width="7.7109375" style="1" customWidth="1"/>
    <col min="1794" max="1794" width="10.5703125" style="1" customWidth="1"/>
    <col min="1795" max="1795" width="11.140625" style="1" bestFit="1" customWidth="1"/>
    <col min="1796" max="1796" width="22.140625" style="1" bestFit="1" customWidth="1"/>
    <col min="1797" max="1797" width="12.28515625" style="1" customWidth="1"/>
    <col min="1798" max="1798" width="12.5703125" style="1" customWidth="1"/>
    <col min="1799" max="1799" width="12.140625" style="1" customWidth="1"/>
    <col min="1800" max="1800" width="19.7109375" style="1" customWidth="1"/>
    <col min="1801" max="2048" width="9.140625" style="1"/>
    <col min="2049" max="2049" width="7.7109375" style="1" customWidth="1"/>
    <col min="2050" max="2050" width="10.5703125" style="1" customWidth="1"/>
    <col min="2051" max="2051" width="11.140625" style="1" bestFit="1" customWidth="1"/>
    <col min="2052" max="2052" width="22.140625" style="1" bestFit="1" customWidth="1"/>
    <col min="2053" max="2053" width="12.28515625" style="1" customWidth="1"/>
    <col min="2054" max="2054" width="12.5703125" style="1" customWidth="1"/>
    <col min="2055" max="2055" width="12.140625" style="1" customWidth="1"/>
    <col min="2056" max="2056" width="19.7109375" style="1" customWidth="1"/>
    <col min="2057" max="2304" width="9.140625" style="1"/>
    <col min="2305" max="2305" width="7.7109375" style="1" customWidth="1"/>
    <col min="2306" max="2306" width="10.5703125" style="1" customWidth="1"/>
    <col min="2307" max="2307" width="11.140625" style="1" bestFit="1" customWidth="1"/>
    <col min="2308" max="2308" width="22.140625" style="1" bestFit="1" customWidth="1"/>
    <col min="2309" max="2309" width="12.28515625" style="1" customWidth="1"/>
    <col min="2310" max="2310" width="12.5703125" style="1" customWidth="1"/>
    <col min="2311" max="2311" width="12.140625" style="1" customWidth="1"/>
    <col min="2312" max="2312" width="19.7109375" style="1" customWidth="1"/>
    <col min="2313" max="2560" width="9.140625" style="1"/>
    <col min="2561" max="2561" width="7.7109375" style="1" customWidth="1"/>
    <col min="2562" max="2562" width="10.5703125" style="1" customWidth="1"/>
    <col min="2563" max="2563" width="11.140625" style="1" bestFit="1" customWidth="1"/>
    <col min="2564" max="2564" width="22.140625" style="1" bestFit="1" customWidth="1"/>
    <col min="2565" max="2565" width="12.28515625" style="1" customWidth="1"/>
    <col min="2566" max="2566" width="12.5703125" style="1" customWidth="1"/>
    <col min="2567" max="2567" width="12.140625" style="1" customWidth="1"/>
    <col min="2568" max="2568" width="19.7109375" style="1" customWidth="1"/>
    <col min="2569" max="2816" width="9.140625" style="1"/>
    <col min="2817" max="2817" width="7.7109375" style="1" customWidth="1"/>
    <col min="2818" max="2818" width="10.5703125" style="1" customWidth="1"/>
    <col min="2819" max="2819" width="11.140625" style="1" bestFit="1" customWidth="1"/>
    <col min="2820" max="2820" width="22.140625" style="1" bestFit="1" customWidth="1"/>
    <col min="2821" max="2821" width="12.28515625" style="1" customWidth="1"/>
    <col min="2822" max="2822" width="12.5703125" style="1" customWidth="1"/>
    <col min="2823" max="2823" width="12.140625" style="1" customWidth="1"/>
    <col min="2824" max="2824" width="19.7109375" style="1" customWidth="1"/>
    <col min="2825" max="3072" width="9.140625" style="1"/>
    <col min="3073" max="3073" width="7.7109375" style="1" customWidth="1"/>
    <col min="3074" max="3074" width="10.5703125" style="1" customWidth="1"/>
    <col min="3075" max="3075" width="11.140625" style="1" bestFit="1" customWidth="1"/>
    <col min="3076" max="3076" width="22.140625" style="1" bestFit="1" customWidth="1"/>
    <col min="3077" max="3077" width="12.28515625" style="1" customWidth="1"/>
    <col min="3078" max="3078" width="12.5703125" style="1" customWidth="1"/>
    <col min="3079" max="3079" width="12.140625" style="1" customWidth="1"/>
    <col min="3080" max="3080" width="19.7109375" style="1" customWidth="1"/>
    <col min="3081" max="3328" width="9.140625" style="1"/>
    <col min="3329" max="3329" width="7.7109375" style="1" customWidth="1"/>
    <col min="3330" max="3330" width="10.5703125" style="1" customWidth="1"/>
    <col min="3331" max="3331" width="11.140625" style="1" bestFit="1" customWidth="1"/>
    <col min="3332" max="3332" width="22.140625" style="1" bestFit="1" customWidth="1"/>
    <col min="3333" max="3333" width="12.28515625" style="1" customWidth="1"/>
    <col min="3334" max="3334" width="12.5703125" style="1" customWidth="1"/>
    <col min="3335" max="3335" width="12.140625" style="1" customWidth="1"/>
    <col min="3336" max="3336" width="19.7109375" style="1" customWidth="1"/>
    <col min="3337" max="3584" width="9.140625" style="1"/>
    <col min="3585" max="3585" width="7.7109375" style="1" customWidth="1"/>
    <col min="3586" max="3586" width="10.5703125" style="1" customWidth="1"/>
    <col min="3587" max="3587" width="11.140625" style="1" bestFit="1" customWidth="1"/>
    <col min="3588" max="3588" width="22.140625" style="1" bestFit="1" customWidth="1"/>
    <col min="3589" max="3589" width="12.28515625" style="1" customWidth="1"/>
    <col min="3590" max="3590" width="12.5703125" style="1" customWidth="1"/>
    <col min="3591" max="3591" width="12.140625" style="1" customWidth="1"/>
    <col min="3592" max="3592" width="19.7109375" style="1" customWidth="1"/>
    <col min="3593" max="3840" width="9.140625" style="1"/>
    <col min="3841" max="3841" width="7.7109375" style="1" customWidth="1"/>
    <col min="3842" max="3842" width="10.5703125" style="1" customWidth="1"/>
    <col min="3843" max="3843" width="11.140625" style="1" bestFit="1" customWidth="1"/>
    <col min="3844" max="3844" width="22.140625" style="1" bestFit="1" customWidth="1"/>
    <col min="3845" max="3845" width="12.28515625" style="1" customWidth="1"/>
    <col min="3846" max="3846" width="12.5703125" style="1" customWidth="1"/>
    <col min="3847" max="3847" width="12.140625" style="1" customWidth="1"/>
    <col min="3848" max="3848" width="19.7109375" style="1" customWidth="1"/>
    <col min="3849" max="4096" width="9.140625" style="1"/>
    <col min="4097" max="4097" width="7.7109375" style="1" customWidth="1"/>
    <col min="4098" max="4098" width="10.5703125" style="1" customWidth="1"/>
    <col min="4099" max="4099" width="11.140625" style="1" bestFit="1" customWidth="1"/>
    <col min="4100" max="4100" width="22.140625" style="1" bestFit="1" customWidth="1"/>
    <col min="4101" max="4101" width="12.28515625" style="1" customWidth="1"/>
    <col min="4102" max="4102" width="12.5703125" style="1" customWidth="1"/>
    <col min="4103" max="4103" width="12.140625" style="1" customWidth="1"/>
    <col min="4104" max="4104" width="19.7109375" style="1" customWidth="1"/>
    <col min="4105" max="4352" width="9.140625" style="1"/>
    <col min="4353" max="4353" width="7.7109375" style="1" customWidth="1"/>
    <col min="4354" max="4354" width="10.5703125" style="1" customWidth="1"/>
    <col min="4355" max="4355" width="11.140625" style="1" bestFit="1" customWidth="1"/>
    <col min="4356" max="4356" width="22.140625" style="1" bestFit="1" customWidth="1"/>
    <col min="4357" max="4357" width="12.28515625" style="1" customWidth="1"/>
    <col min="4358" max="4358" width="12.5703125" style="1" customWidth="1"/>
    <col min="4359" max="4359" width="12.140625" style="1" customWidth="1"/>
    <col min="4360" max="4360" width="19.7109375" style="1" customWidth="1"/>
    <col min="4361" max="4608" width="9.140625" style="1"/>
    <col min="4609" max="4609" width="7.7109375" style="1" customWidth="1"/>
    <col min="4610" max="4610" width="10.5703125" style="1" customWidth="1"/>
    <col min="4611" max="4611" width="11.140625" style="1" bestFit="1" customWidth="1"/>
    <col min="4612" max="4612" width="22.140625" style="1" bestFit="1" customWidth="1"/>
    <col min="4613" max="4613" width="12.28515625" style="1" customWidth="1"/>
    <col min="4614" max="4614" width="12.5703125" style="1" customWidth="1"/>
    <col min="4615" max="4615" width="12.140625" style="1" customWidth="1"/>
    <col min="4616" max="4616" width="19.7109375" style="1" customWidth="1"/>
    <col min="4617" max="4864" width="9.140625" style="1"/>
    <col min="4865" max="4865" width="7.7109375" style="1" customWidth="1"/>
    <col min="4866" max="4866" width="10.5703125" style="1" customWidth="1"/>
    <col min="4867" max="4867" width="11.140625" style="1" bestFit="1" customWidth="1"/>
    <col min="4868" max="4868" width="22.140625" style="1" bestFit="1" customWidth="1"/>
    <col min="4869" max="4869" width="12.28515625" style="1" customWidth="1"/>
    <col min="4870" max="4870" width="12.5703125" style="1" customWidth="1"/>
    <col min="4871" max="4871" width="12.140625" style="1" customWidth="1"/>
    <col min="4872" max="4872" width="19.7109375" style="1" customWidth="1"/>
    <col min="4873" max="5120" width="9.140625" style="1"/>
    <col min="5121" max="5121" width="7.7109375" style="1" customWidth="1"/>
    <col min="5122" max="5122" width="10.5703125" style="1" customWidth="1"/>
    <col min="5123" max="5123" width="11.140625" style="1" bestFit="1" customWidth="1"/>
    <col min="5124" max="5124" width="22.140625" style="1" bestFit="1" customWidth="1"/>
    <col min="5125" max="5125" width="12.28515625" style="1" customWidth="1"/>
    <col min="5126" max="5126" width="12.5703125" style="1" customWidth="1"/>
    <col min="5127" max="5127" width="12.140625" style="1" customWidth="1"/>
    <col min="5128" max="5128" width="19.7109375" style="1" customWidth="1"/>
    <col min="5129" max="5376" width="9.140625" style="1"/>
    <col min="5377" max="5377" width="7.7109375" style="1" customWidth="1"/>
    <col min="5378" max="5378" width="10.5703125" style="1" customWidth="1"/>
    <col min="5379" max="5379" width="11.140625" style="1" bestFit="1" customWidth="1"/>
    <col min="5380" max="5380" width="22.140625" style="1" bestFit="1" customWidth="1"/>
    <col min="5381" max="5381" width="12.28515625" style="1" customWidth="1"/>
    <col min="5382" max="5382" width="12.5703125" style="1" customWidth="1"/>
    <col min="5383" max="5383" width="12.140625" style="1" customWidth="1"/>
    <col min="5384" max="5384" width="19.7109375" style="1" customWidth="1"/>
    <col min="5385" max="5632" width="9.140625" style="1"/>
    <col min="5633" max="5633" width="7.7109375" style="1" customWidth="1"/>
    <col min="5634" max="5634" width="10.5703125" style="1" customWidth="1"/>
    <col min="5635" max="5635" width="11.140625" style="1" bestFit="1" customWidth="1"/>
    <col min="5636" max="5636" width="22.140625" style="1" bestFit="1" customWidth="1"/>
    <col min="5637" max="5637" width="12.28515625" style="1" customWidth="1"/>
    <col min="5638" max="5638" width="12.5703125" style="1" customWidth="1"/>
    <col min="5639" max="5639" width="12.140625" style="1" customWidth="1"/>
    <col min="5640" max="5640" width="19.7109375" style="1" customWidth="1"/>
    <col min="5641" max="5888" width="9.140625" style="1"/>
    <col min="5889" max="5889" width="7.7109375" style="1" customWidth="1"/>
    <col min="5890" max="5890" width="10.5703125" style="1" customWidth="1"/>
    <col min="5891" max="5891" width="11.140625" style="1" bestFit="1" customWidth="1"/>
    <col min="5892" max="5892" width="22.140625" style="1" bestFit="1" customWidth="1"/>
    <col min="5893" max="5893" width="12.28515625" style="1" customWidth="1"/>
    <col min="5894" max="5894" width="12.5703125" style="1" customWidth="1"/>
    <col min="5895" max="5895" width="12.140625" style="1" customWidth="1"/>
    <col min="5896" max="5896" width="19.7109375" style="1" customWidth="1"/>
    <col min="5897" max="6144" width="9.140625" style="1"/>
    <col min="6145" max="6145" width="7.7109375" style="1" customWidth="1"/>
    <col min="6146" max="6146" width="10.5703125" style="1" customWidth="1"/>
    <col min="6147" max="6147" width="11.140625" style="1" bestFit="1" customWidth="1"/>
    <col min="6148" max="6148" width="22.140625" style="1" bestFit="1" customWidth="1"/>
    <col min="6149" max="6149" width="12.28515625" style="1" customWidth="1"/>
    <col min="6150" max="6150" width="12.5703125" style="1" customWidth="1"/>
    <col min="6151" max="6151" width="12.140625" style="1" customWidth="1"/>
    <col min="6152" max="6152" width="19.7109375" style="1" customWidth="1"/>
    <col min="6153" max="6400" width="9.140625" style="1"/>
    <col min="6401" max="6401" width="7.7109375" style="1" customWidth="1"/>
    <col min="6402" max="6402" width="10.5703125" style="1" customWidth="1"/>
    <col min="6403" max="6403" width="11.140625" style="1" bestFit="1" customWidth="1"/>
    <col min="6404" max="6404" width="22.140625" style="1" bestFit="1" customWidth="1"/>
    <col min="6405" max="6405" width="12.28515625" style="1" customWidth="1"/>
    <col min="6406" max="6406" width="12.5703125" style="1" customWidth="1"/>
    <col min="6407" max="6407" width="12.140625" style="1" customWidth="1"/>
    <col min="6408" max="6408" width="19.7109375" style="1" customWidth="1"/>
    <col min="6409" max="6656" width="9.140625" style="1"/>
    <col min="6657" max="6657" width="7.7109375" style="1" customWidth="1"/>
    <col min="6658" max="6658" width="10.5703125" style="1" customWidth="1"/>
    <col min="6659" max="6659" width="11.140625" style="1" bestFit="1" customWidth="1"/>
    <col min="6660" max="6660" width="22.140625" style="1" bestFit="1" customWidth="1"/>
    <col min="6661" max="6661" width="12.28515625" style="1" customWidth="1"/>
    <col min="6662" max="6662" width="12.5703125" style="1" customWidth="1"/>
    <col min="6663" max="6663" width="12.140625" style="1" customWidth="1"/>
    <col min="6664" max="6664" width="19.7109375" style="1" customWidth="1"/>
    <col min="6665" max="6912" width="9.140625" style="1"/>
    <col min="6913" max="6913" width="7.7109375" style="1" customWidth="1"/>
    <col min="6914" max="6914" width="10.5703125" style="1" customWidth="1"/>
    <col min="6915" max="6915" width="11.140625" style="1" bestFit="1" customWidth="1"/>
    <col min="6916" max="6916" width="22.140625" style="1" bestFit="1" customWidth="1"/>
    <col min="6917" max="6917" width="12.28515625" style="1" customWidth="1"/>
    <col min="6918" max="6918" width="12.5703125" style="1" customWidth="1"/>
    <col min="6919" max="6919" width="12.140625" style="1" customWidth="1"/>
    <col min="6920" max="6920" width="19.7109375" style="1" customWidth="1"/>
    <col min="6921" max="7168" width="9.140625" style="1"/>
    <col min="7169" max="7169" width="7.7109375" style="1" customWidth="1"/>
    <col min="7170" max="7170" width="10.5703125" style="1" customWidth="1"/>
    <col min="7171" max="7171" width="11.140625" style="1" bestFit="1" customWidth="1"/>
    <col min="7172" max="7172" width="22.140625" style="1" bestFit="1" customWidth="1"/>
    <col min="7173" max="7173" width="12.28515625" style="1" customWidth="1"/>
    <col min="7174" max="7174" width="12.5703125" style="1" customWidth="1"/>
    <col min="7175" max="7175" width="12.140625" style="1" customWidth="1"/>
    <col min="7176" max="7176" width="19.7109375" style="1" customWidth="1"/>
    <col min="7177" max="7424" width="9.140625" style="1"/>
    <col min="7425" max="7425" width="7.7109375" style="1" customWidth="1"/>
    <col min="7426" max="7426" width="10.5703125" style="1" customWidth="1"/>
    <col min="7427" max="7427" width="11.140625" style="1" bestFit="1" customWidth="1"/>
    <col min="7428" max="7428" width="22.140625" style="1" bestFit="1" customWidth="1"/>
    <col min="7429" max="7429" width="12.28515625" style="1" customWidth="1"/>
    <col min="7430" max="7430" width="12.5703125" style="1" customWidth="1"/>
    <col min="7431" max="7431" width="12.140625" style="1" customWidth="1"/>
    <col min="7432" max="7432" width="19.7109375" style="1" customWidth="1"/>
    <col min="7433" max="7680" width="9.140625" style="1"/>
    <col min="7681" max="7681" width="7.7109375" style="1" customWidth="1"/>
    <col min="7682" max="7682" width="10.5703125" style="1" customWidth="1"/>
    <col min="7683" max="7683" width="11.140625" style="1" bestFit="1" customWidth="1"/>
    <col min="7684" max="7684" width="22.140625" style="1" bestFit="1" customWidth="1"/>
    <col min="7685" max="7685" width="12.28515625" style="1" customWidth="1"/>
    <col min="7686" max="7686" width="12.5703125" style="1" customWidth="1"/>
    <col min="7687" max="7687" width="12.140625" style="1" customWidth="1"/>
    <col min="7688" max="7688" width="19.7109375" style="1" customWidth="1"/>
    <col min="7689" max="7936" width="9.140625" style="1"/>
    <col min="7937" max="7937" width="7.7109375" style="1" customWidth="1"/>
    <col min="7938" max="7938" width="10.5703125" style="1" customWidth="1"/>
    <col min="7939" max="7939" width="11.140625" style="1" bestFit="1" customWidth="1"/>
    <col min="7940" max="7940" width="22.140625" style="1" bestFit="1" customWidth="1"/>
    <col min="7941" max="7941" width="12.28515625" style="1" customWidth="1"/>
    <col min="7942" max="7942" width="12.5703125" style="1" customWidth="1"/>
    <col min="7943" max="7943" width="12.140625" style="1" customWidth="1"/>
    <col min="7944" max="7944" width="19.7109375" style="1" customWidth="1"/>
    <col min="7945" max="8192" width="9.140625" style="1"/>
    <col min="8193" max="8193" width="7.7109375" style="1" customWidth="1"/>
    <col min="8194" max="8194" width="10.5703125" style="1" customWidth="1"/>
    <col min="8195" max="8195" width="11.140625" style="1" bestFit="1" customWidth="1"/>
    <col min="8196" max="8196" width="22.140625" style="1" bestFit="1" customWidth="1"/>
    <col min="8197" max="8197" width="12.28515625" style="1" customWidth="1"/>
    <col min="8198" max="8198" width="12.5703125" style="1" customWidth="1"/>
    <col min="8199" max="8199" width="12.140625" style="1" customWidth="1"/>
    <col min="8200" max="8200" width="19.7109375" style="1" customWidth="1"/>
    <col min="8201" max="8448" width="9.140625" style="1"/>
    <col min="8449" max="8449" width="7.7109375" style="1" customWidth="1"/>
    <col min="8450" max="8450" width="10.5703125" style="1" customWidth="1"/>
    <col min="8451" max="8451" width="11.140625" style="1" bestFit="1" customWidth="1"/>
    <col min="8452" max="8452" width="22.140625" style="1" bestFit="1" customWidth="1"/>
    <col min="8453" max="8453" width="12.28515625" style="1" customWidth="1"/>
    <col min="8454" max="8454" width="12.5703125" style="1" customWidth="1"/>
    <col min="8455" max="8455" width="12.140625" style="1" customWidth="1"/>
    <col min="8456" max="8456" width="19.7109375" style="1" customWidth="1"/>
    <col min="8457" max="8704" width="9.140625" style="1"/>
    <col min="8705" max="8705" width="7.7109375" style="1" customWidth="1"/>
    <col min="8706" max="8706" width="10.5703125" style="1" customWidth="1"/>
    <col min="8707" max="8707" width="11.140625" style="1" bestFit="1" customWidth="1"/>
    <col min="8708" max="8708" width="22.140625" style="1" bestFit="1" customWidth="1"/>
    <col min="8709" max="8709" width="12.28515625" style="1" customWidth="1"/>
    <col min="8710" max="8710" width="12.5703125" style="1" customWidth="1"/>
    <col min="8711" max="8711" width="12.140625" style="1" customWidth="1"/>
    <col min="8712" max="8712" width="19.7109375" style="1" customWidth="1"/>
    <col min="8713" max="8960" width="9.140625" style="1"/>
    <col min="8961" max="8961" width="7.7109375" style="1" customWidth="1"/>
    <col min="8962" max="8962" width="10.5703125" style="1" customWidth="1"/>
    <col min="8963" max="8963" width="11.140625" style="1" bestFit="1" customWidth="1"/>
    <col min="8964" max="8964" width="22.140625" style="1" bestFit="1" customWidth="1"/>
    <col min="8965" max="8965" width="12.28515625" style="1" customWidth="1"/>
    <col min="8966" max="8966" width="12.5703125" style="1" customWidth="1"/>
    <col min="8967" max="8967" width="12.140625" style="1" customWidth="1"/>
    <col min="8968" max="8968" width="19.7109375" style="1" customWidth="1"/>
    <col min="8969" max="9216" width="9.140625" style="1"/>
    <col min="9217" max="9217" width="7.7109375" style="1" customWidth="1"/>
    <col min="9218" max="9218" width="10.5703125" style="1" customWidth="1"/>
    <col min="9219" max="9219" width="11.140625" style="1" bestFit="1" customWidth="1"/>
    <col min="9220" max="9220" width="22.140625" style="1" bestFit="1" customWidth="1"/>
    <col min="9221" max="9221" width="12.28515625" style="1" customWidth="1"/>
    <col min="9222" max="9222" width="12.5703125" style="1" customWidth="1"/>
    <col min="9223" max="9223" width="12.140625" style="1" customWidth="1"/>
    <col min="9224" max="9224" width="19.7109375" style="1" customWidth="1"/>
    <col min="9225" max="9472" width="9.140625" style="1"/>
    <col min="9473" max="9473" width="7.7109375" style="1" customWidth="1"/>
    <col min="9474" max="9474" width="10.5703125" style="1" customWidth="1"/>
    <col min="9475" max="9475" width="11.140625" style="1" bestFit="1" customWidth="1"/>
    <col min="9476" max="9476" width="22.140625" style="1" bestFit="1" customWidth="1"/>
    <col min="9477" max="9477" width="12.28515625" style="1" customWidth="1"/>
    <col min="9478" max="9478" width="12.5703125" style="1" customWidth="1"/>
    <col min="9479" max="9479" width="12.140625" style="1" customWidth="1"/>
    <col min="9480" max="9480" width="19.7109375" style="1" customWidth="1"/>
    <col min="9481" max="9728" width="9.140625" style="1"/>
    <col min="9729" max="9729" width="7.7109375" style="1" customWidth="1"/>
    <col min="9730" max="9730" width="10.5703125" style="1" customWidth="1"/>
    <col min="9731" max="9731" width="11.140625" style="1" bestFit="1" customWidth="1"/>
    <col min="9732" max="9732" width="22.140625" style="1" bestFit="1" customWidth="1"/>
    <col min="9733" max="9733" width="12.28515625" style="1" customWidth="1"/>
    <col min="9734" max="9734" width="12.5703125" style="1" customWidth="1"/>
    <col min="9735" max="9735" width="12.140625" style="1" customWidth="1"/>
    <col min="9736" max="9736" width="19.7109375" style="1" customWidth="1"/>
    <col min="9737" max="9984" width="9.140625" style="1"/>
    <col min="9985" max="9985" width="7.7109375" style="1" customWidth="1"/>
    <col min="9986" max="9986" width="10.5703125" style="1" customWidth="1"/>
    <col min="9987" max="9987" width="11.140625" style="1" bestFit="1" customWidth="1"/>
    <col min="9988" max="9988" width="22.140625" style="1" bestFit="1" customWidth="1"/>
    <col min="9989" max="9989" width="12.28515625" style="1" customWidth="1"/>
    <col min="9990" max="9990" width="12.5703125" style="1" customWidth="1"/>
    <col min="9991" max="9991" width="12.140625" style="1" customWidth="1"/>
    <col min="9992" max="9992" width="19.7109375" style="1" customWidth="1"/>
    <col min="9993" max="10240" width="9.140625" style="1"/>
    <col min="10241" max="10241" width="7.7109375" style="1" customWidth="1"/>
    <col min="10242" max="10242" width="10.5703125" style="1" customWidth="1"/>
    <col min="10243" max="10243" width="11.140625" style="1" bestFit="1" customWidth="1"/>
    <col min="10244" max="10244" width="22.140625" style="1" bestFit="1" customWidth="1"/>
    <col min="10245" max="10245" width="12.28515625" style="1" customWidth="1"/>
    <col min="10246" max="10246" width="12.5703125" style="1" customWidth="1"/>
    <col min="10247" max="10247" width="12.140625" style="1" customWidth="1"/>
    <col min="10248" max="10248" width="19.7109375" style="1" customWidth="1"/>
    <col min="10249" max="10496" width="9.140625" style="1"/>
    <col min="10497" max="10497" width="7.7109375" style="1" customWidth="1"/>
    <col min="10498" max="10498" width="10.5703125" style="1" customWidth="1"/>
    <col min="10499" max="10499" width="11.140625" style="1" bestFit="1" customWidth="1"/>
    <col min="10500" max="10500" width="22.140625" style="1" bestFit="1" customWidth="1"/>
    <col min="10501" max="10501" width="12.28515625" style="1" customWidth="1"/>
    <col min="10502" max="10502" width="12.5703125" style="1" customWidth="1"/>
    <col min="10503" max="10503" width="12.140625" style="1" customWidth="1"/>
    <col min="10504" max="10504" width="19.7109375" style="1" customWidth="1"/>
    <col min="10505" max="10752" width="9.140625" style="1"/>
    <col min="10753" max="10753" width="7.7109375" style="1" customWidth="1"/>
    <col min="10754" max="10754" width="10.5703125" style="1" customWidth="1"/>
    <col min="10755" max="10755" width="11.140625" style="1" bestFit="1" customWidth="1"/>
    <col min="10756" max="10756" width="22.140625" style="1" bestFit="1" customWidth="1"/>
    <col min="10757" max="10757" width="12.28515625" style="1" customWidth="1"/>
    <col min="10758" max="10758" width="12.5703125" style="1" customWidth="1"/>
    <col min="10759" max="10759" width="12.140625" style="1" customWidth="1"/>
    <col min="10760" max="10760" width="19.7109375" style="1" customWidth="1"/>
    <col min="10761" max="11008" width="9.140625" style="1"/>
    <col min="11009" max="11009" width="7.7109375" style="1" customWidth="1"/>
    <col min="11010" max="11010" width="10.5703125" style="1" customWidth="1"/>
    <col min="11011" max="11011" width="11.140625" style="1" bestFit="1" customWidth="1"/>
    <col min="11012" max="11012" width="22.140625" style="1" bestFit="1" customWidth="1"/>
    <col min="11013" max="11013" width="12.28515625" style="1" customWidth="1"/>
    <col min="11014" max="11014" width="12.5703125" style="1" customWidth="1"/>
    <col min="11015" max="11015" width="12.140625" style="1" customWidth="1"/>
    <col min="11016" max="11016" width="19.7109375" style="1" customWidth="1"/>
    <col min="11017" max="11264" width="9.140625" style="1"/>
    <col min="11265" max="11265" width="7.7109375" style="1" customWidth="1"/>
    <col min="11266" max="11266" width="10.5703125" style="1" customWidth="1"/>
    <col min="11267" max="11267" width="11.140625" style="1" bestFit="1" customWidth="1"/>
    <col min="11268" max="11268" width="22.140625" style="1" bestFit="1" customWidth="1"/>
    <col min="11269" max="11269" width="12.28515625" style="1" customWidth="1"/>
    <col min="11270" max="11270" width="12.5703125" style="1" customWidth="1"/>
    <col min="11271" max="11271" width="12.140625" style="1" customWidth="1"/>
    <col min="11272" max="11272" width="19.7109375" style="1" customWidth="1"/>
    <col min="11273" max="11520" width="9.140625" style="1"/>
    <col min="11521" max="11521" width="7.7109375" style="1" customWidth="1"/>
    <col min="11522" max="11522" width="10.5703125" style="1" customWidth="1"/>
    <col min="11523" max="11523" width="11.140625" style="1" bestFit="1" customWidth="1"/>
    <col min="11524" max="11524" width="22.140625" style="1" bestFit="1" customWidth="1"/>
    <col min="11525" max="11525" width="12.28515625" style="1" customWidth="1"/>
    <col min="11526" max="11526" width="12.5703125" style="1" customWidth="1"/>
    <col min="11527" max="11527" width="12.140625" style="1" customWidth="1"/>
    <col min="11528" max="11528" width="19.7109375" style="1" customWidth="1"/>
    <col min="11529" max="11776" width="9.140625" style="1"/>
    <col min="11777" max="11777" width="7.7109375" style="1" customWidth="1"/>
    <col min="11778" max="11778" width="10.5703125" style="1" customWidth="1"/>
    <col min="11779" max="11779" width="11.140625" style="1" bestFit="1" customWidth="1"/>
    <col min="11780" max="11780" width="22.140625" style="1" bestFit="1" customWidth="1"/>
    <col min="11781" max="11781" width="12.28515625" style="1" customWidth="1"/>
    <col min="11782" max="11782" width="12.5703125" style="1" customWidth="1"/>
    <col min="11783" max="11783" width="12.140625" style="1" customWidth="1"/>
    <col min="11784" max="11784" width="19.7109375" style="1" customWidth="1"/>
    <col min="11785" max="12032" width="9.140625" style="1"/>
    <col min="12033" max="12033" width="7.7109375" style="1" customWidth="1"/>
    <col min="12034" max="12034" width="10.5703125" style="1" customWidth="1"/>
    <col min="12035" max="12035" width="11.140625" style="1" bestFit="1" customWidth="1"/>
    <col min="12036" max="12036" width="22.140625" style="1" bestFit="1" customWidth="1"/>
    <col min="12037" max="12037" width="12.28515625" style="1" customWidth="1"/>
    <col min="12038" max="12038" width="12.5703125" style="1" customWidth="1"/>
    <col min="12039" max="12039" width="12.140625" style="1" customWidth="1"/>
    <col min="12040" max="12040" width="19.7109375" style="1" customWidth="1"/>
    <col min="12041" max="12288" width="9.140625" style="1"/>
    <col min="12289" max="12289" width="7.7109375" style="1" customWidth="1"/>
    <col min="12290" max="12290" width="10.5703125" style="1" customWidth="1"/>
    <col min="12291" max="12291" width="11.140625" style="1" bestFit="1" customWidth="1"/>
    <col min="12292" max="12292" width="22.140625" style="1" bestFit="1" customWidth="1"/>
    <col min="12293" max="12293" width="12.28515625" style="1" customWidth="1"/>
    <col min="12294" max="12294" width="12.5703125" style="1" customWidth="1"/>
    <col min="12295" max="12295" width="12.140625" style="1" customWidth="1"/>
    <col min="12296" max="12296" width="19.7109375" style="1" customWidth="1"/>
    <col min="12297" max="12544" width="9.140625" style="1"/>
    <col min="12545" max="12545" width="7.7109375" style="1" customWidth="1"/>
    <col min="12546" max="12546" width="10.5703125" style="1" customWidth="1"/>
    <col min="12547" max="12547" width="11.140625" style="1" bestFit="1" customWidth="1"/>
    <col min="12548" max="12548" width="22.140625" style="1" bestFit="1" customWidth="1"/>
    <col min="12549" max="12549" width="12.28515625" style="1" customWidth="1"/>
    <col min="12550" max="12550" width="12.5703125" style="1" customWidth="1"/>
    <col min="12551" max="12551" width="12.140625" style="1" customWidth="1"/>
    <col min="12552" max="12552" width="19.7109375" style="1" customWidth="1"/>
    <col min="12553" max="12800" width="9.140625" style="1"/>
    <col min="12801" max="12801" width="7.7109375" style="1" customWidth="1"/>
    <col min="12802" max="12802" width="10.5703125" style="1" customWidth="1"/>
    <col min="12803" max="12803" width="11.140625" style="1" bestFit="1" customWidth="1"/>
    <col min="12804" max="12804" width="22.140625" style="1" bestFit="1" customWidth="1"/>
    <col min="12805" max="12805" width="12.28515625" style="1" customWidth="1"/>
    <col min="12806" max="12806" width="12.5703125" style="1" customWidth="1"/>
    <col min="12807" max="12807" width="12.140625" style="1" customWidth="1"/>
    <col min="12808" max="12808" width="19.7109375" style="1" customWidth="1"/>
    <col min="12809" max="13056" width="9.140625" style="1"/>
    <col min="13057" max="13057" width="7.7109375" style="1" customWidth="1"/>
    <col min="13058" max="13058" width="10.5703125" style="1" customWidth="1"/>
    <col min="13059" max="13059" width="11.140625" style="1" bestFit="1" customWidth="1"/>
    <col min="13060" max="13060" width="22.140625" style="1" bestFit="1" customWidth="1"/>
    <col min="13061" max="13061" width="12.28515625" style="1" customWidth="1"/>
    <col min="13062" max="13062" width="12.5703125" style="1" customWidth="1"/>
    <col min="13063" max="13063" width="12.140625" style="1" customWidth="1"/>
    <col min="13064" max="13064" width="19.7109375" style="1" customWidth="1"/>
    <col min="13065" max="13312" width="9.140625" style="1"/>
    <col min="13313" max="13313" width="7.7109375" style="1" customWidth="1"/>
    <col min="13314" max="13314" width="10.5703125" style="1" customWidth="1"/>
    <col min="13315" max="13315" width="11.140625" style="1" bestFit="1" customWidth="1"/>
    <col min="13316" max="13316" width="22.140625" style="1" bestFit="1" customWidth="1"/>
    <col min="13317" max="13317" width="12.28515625" style="1" customWidth="1"/>
    <col min="13318" max="13318" width="12.5703125" style="1" customWidth="1"/>
    <col min="13319" max="13319" width="12.140625" style="1" customWidth="1"/>
    <col min="13320" max="13320" width="19.7109375" style="1" customWidth="1"/>
    <col min="13321" max="13568" width="9.140625" style="1"/>
    <col min="13569" max="13569" width="7.7109375" style="1" customWidth="1"/>
    <col min="13570" max="13570" width="10.5703125" style="1" customWidth="1"/>
    <col min="13571" max="13571" width="11.140625" style="1" bestFit="1" customWidth="1"/>
    <col min="13572" max="13572" width="22.140625" style="1" bestFit="1" customWidth="1"/>
    <col min="13573" max="13573" width="12.28515625" style="1" customWidth="1"/>
    <col min="13574" max="13574" width="12.5703125" style="1" customWidth="1"/>
    <col min="13575" max="13575" width="12.140625" style="1" customWidth="1"/>
    <col min="13576" max="13576" width="19.7109375" style="1" customWidth="1"/>
    <col min="13577" max="13824" width="9.140625" style="1"/>
    <col min="13825" max="13825" width="7.7109375" style="1" customWidth="1"/>
    <col min="13826" max="13826" width="10.5703125" style="1" customWidth="1"/>
    <col min="13827" max="13827" width="11.140625" style="1" bestFit="1" customWidth="1"/>
    <col min="13828" max="13828" width="22.140625" style="1" bestFit="1" customWidth="1"/>
    <col min="13829" max="13829" width="12.28515625" style="1" customWidth="1"/>
    <col min="13830" max="13830" width="12.5703125" style="1" customWidth="1"/>
    <col min="13831" max="13831" width="12.140625" style="1" customWidth="1"/>
    <col min="13832" max="13832" width="19.7109375" style="1" customWidth="1"/>
    <col min="13833" max="14080" width="9.140625" style="1"/>
    <col min="14081" max="14081" width="7.7109375" style="1" customWidth="1"/>
    <col min="14082" max="14082" width="10.5703125" style="1" customWidth="1"/>
    <col min="14083" max="14083" width="11.140625" style="1" bestFit="1" customWidth="1"/>
    <col min="14084" max="14084" width="22.140625" style="1" bestFit="1" customWidth="1"/>
    <col min="14085" max="14085" width="12.28515625" style="1" customWidth="1"/>
    <col min="14086" max="14086" width="12.5703125" style="1" customWidth="1"/>
    <col min="14087" max="14087" width="12.140625" style="1" customWidth="1"/>
    <col min="14088" max="14088" width="19.7109375" style="1" customWidth="1"/>
    <col min="14089" max="14336" width="9.140625" style="1"/>
    <col min="14337" max="14337" width="7.7109375" style="1" customWidth="1"/>
    <col min="14338" max="14338" width="10.5703125" style="1" customWidth="1"/>
    <col min="14339" max="14339" width="11.140625" style="1" bestFit="1" customWidth="1"/>
    <col min="14340" max="14340" width="22.140625" style="1" bestFit="1" customWidth="1"/>
    <col min="14341" max="14341" width="12.28515625" style="1" customWidth="1"/>
    <col min="14342" max="14342" width="12.5703125" style="1" customWidth="1"/>
    <col min="14343" max="14343" width="12.140625" style="1" customWidth="1"/>
    <col min="14344" max="14344" width="19.7109375" style="1" customWidth="1"/>
    <col min="14345" max="14592" width="9.140625" style="1"/>
    <col min="14593" max="14593" width="7.7109375" style="1" customWidth="1"/>
    <col min="14594" max="14594" width="10.5703125" style="1" customWidth="1"/>
    <col min="14595" max="14595" width="11.140625" style="1" bestFit="1" customWidth="1"/>
    <col min="14596" max="14596" width="22.140625" style="1" bestFit="1" customWidth="1"/>
    <col min="14597" max="14597" width="12.28515625" style="1" customWidth="1"/>
    <col min="14598" max="14598" width="12.5703125" style="1" customWidth="1"/>
    <col min="14599" max="14599" width="12.140625" style="1" customWidth="1"/>
    <col min="14600" max="14600" width="19.7109375" style="1" customWidth="1"/>
    <col min="14601" max="14848" width="9.140625" style="1"/>
    <col min="14849" max="14849" width="7.7109375" style="1" customWidth="1"/>
    <col min="14850" max="14850" width="10.5703125" style="1" customWidth="1"/>
    <col min="14851" max="14851" width="11.140625" style="1" bestFit="1" customWidth="1"/>
    <col min="14852" max="14852" width="22.140625" style="1" bestFit="1" customWidth="1"/>
    <col min="14853" max="14853" width="12.28515625" style="1" customWidth="1"/>
    <col min="14854" max="14854" width="12.5703125" style="1" customWidth="1"/>
    <col min="14855" max="14855" width="12.140625" style="1" customWidth="1"/>
    <col min="14856" max="14856" width="19.7109375" style="1" customWidth="1"/>
    <col min="14857" max="15104" width="9.140625" style="1"/>
    <col min="15105" max="15105" width="7.7109375" style="1" customWidth="1"/>
    <col min="15106" max="15106" width="10.5703125" style="1" customWidth="1"/>
    <col min="15107" max="15107" width="11.140625" style="1" bestFit="1" customWidth="1"/>
    <col min="15108" max="15108" width="22.140625" style="1" bestFit="1" customWidth="1"/>
    <col min="15109" max="15109" width="12.28515625" style="1" customWidth="1"/>
    <col min="15110" max="15110" width="12.5703125" style="1" customWidth="1"/>
    <col min="15111" max="15111" width="12.140625" style="1" customWidth="1"/>
    <col min="15112" max="15112" width="19.7109375" style="1" customWidth="1"/>
    <col min="15113" max="15360" width="9.140625" style="1"/>
    <col min="15361" max="15361" width="7.7109375" style="1" customWidth="1"/>
    <col min="15362" max="15362" width="10.5703125" style="1" customWidth="1"/>
    <col min="15363" max="15363" width="11.140625" style="1" bestFit="1" customWidth="1"/>
    <col min="15364" max="15364" width="22.140625" style="1" bestFit="1" customWidth="1"/>
    <col min="15365" max="15365" width="12.28515625" style="1" customWidth="1"/>
    <col min="15366" max="15366" width="12.5703125" style="1" customWidth="1"/>
    <col min="15367" max="15367" width="12.140625" style="1" customWidth="1"/>
    <col min="15368" max="15368" width="19.7109375" style="1" customWidth="1"/>
    <col min="15369" max="15616" width="9.140625" style="1"/>
    <col min="15617" max="15617" width="7.7109375" style="1" customWidth="1"/>
    <col min="15618" max="15618" width="10.5703125" style="1" customWidth="1"/>
    <col min="15619" max="15619" width="11.140625" style="1" bestFit="1" customWidth="1"/>
    <col min="15620" max="15620" width="22.140625" style="1" bestFit="1" customWidth="1"/>
    <col min="15621" max="15621" width="12.28515625" style="1" customWidth="1"/>
    <col min="15622" max="15622" width="12.5703125" style="1" customWidth="1"/>
    <col min="15623" max="15623" width="12.140625" style="1" customWidth="1"/>
    <col min="15624" max="15624" width="19.7109375" style="1" customWidth="1"/>
    <col min="15625" max="15872" width="9.140625" style="1"/>
    <col min="15873" max="15873" width="7.7109375" style="1" customWidth="1"/>
    <col min="15874" max="15874" width="10.5703125" style="1" customWidth="1"/>
    <col min="15875" max="15875" width="11.140625" style="1" bestFit="1" customWidth="1"/>
    <col min="15876" max="15876" width="22.140625" style="1" bestFit="1" customWidth="1"/>
    <col min="15877" max="15877" width="12.28515625" style="1" customWidth="1"/>
    <col min="15878" max="15878" width="12.5703125" style="1" customWidth="1"/>
    <col min="15879" max="15879" width="12.140625" style="1" customWidth="1"/>
    <col min="15880" max="15880" width="19.7109375" style="1" customWidth="1"/>
    <col min="15881" max="16128" width="9.140625" style="1"/>
    <col min="16129" max="16129" width="7.7109375" style="1" customWidth="1"/>
    <col min="16130" max="16130" width="10.5703125" style="1" customWidth="1"/>
    <col min="16131" max="16131" width="11.140625" style="1" bestFit="1" customWidth="1"/>
    <col min="16132" max="16132" width="22.140625" style="1" bestFit="1" customWidth="1"/>
    <col min="16133" max="16133" width="12.28515625" style="1" customWidth="1"/>
    <col min="16134" max="16134" width="12.5703125" style="1" customWidth="1"/>
    <col min="16135" max="16135" width="12.140625" style="1" customWidth="1"/>
    <col min="16136" max="16136" width="19.7109375" style="1" customWidth="1"/>
    <col min="16137" max="16384" width="9.140625" style="1"/>
  </cols>
  <sheetData>
    <row r="1" spans="1:10" ht="54" customHeight="1">
      <c r="A1" s="1467"/>
      <c r="B1" s="1467"/>
      <c r="C1" s="651"/>
      <c r="D1" s="651"/>
      <c r="E1" s="651"/>
      <c r="F1" s="651"/>
      <c r="G1" s="652" t="s">
        <v>738</v>
      </c>
    </row>
    <row r="3" spans="1:10" ht="46.5" customHeight="1">
      <c r="A3" s="1387" t="s">
        <v>163</v>
      </c>
      <c r="B3" s="1387"/>
      <c r="C3" s="1387"/>
      <c r="D3" s="1387"/>
      <c r="E3" s="1387"/>
      <c r="F3" s="1387"/>
      <c r="G3" s="1387"/>
    </row>
    <row r="4" spans="1:10" ht="15">
      <c r="A4" s="650"/>
      <c r="B4" s="650"/>
      <c r="C4" s="650"/>
      <c r="D4" s="650"/>
      <c r="E4" s="650"/>
      <c r="F4" s="650"/>
      <c r="G4" s="5" t="s">
        <v>0</v>
      </c>
    </row>
    <row r="5" spans="1:10" s="6" customFormat="1" ht="20.100000000000001" customHeight="1" thickBot="1">
      <c r="A5" s="1468" t="s">
        <v>164</v>
      </c>
      <c r="B5" s="1468"/>
      <c r="C5" s="1468"/>
      <c r="D5" s="1468"/>
      <c r="E5" s="1468"/>
      <c r="F5" s="1468"/>
      <c r="G5" s="1468"/>
      <c r="H5" s="19"/>
      <c r="I5" s="11"/>
      <c r="J5" s="11"/>
    </row>
    <row r="6" spans="1:10" s="40" customFormat="1" ht="20.100000000000001" customHeight="1">
      <c r="A6" s="1469" t="s">
        <v>2</v>
      </c>
      <c r="B6" s="1471" t="s">
        <v>3</v>
      </c>
      <c r="C6" s="1484" t="s">
        <v>296</v>
      </c>
      <c r="D6" s="1473" t="s">
        <v>731</v>
      </c>
      <c r="E6" s="1471" t="s">
        <v>5</v>
      </c>
      <c r="F6" s="1471"/>
      <c r="G6" s="1475" t="s">
        <v>24</v>
      </c>
      <c r="H6" s="54"/>
      <c r="I6" s="55"/>
      <c r="J6" s="55"/>
    </row>
    <row r="7" spans="1:10" s="40" customFormat="1" ht="20.100000000000001" customHeight="1">
      <c r="A7" s="1470"/>
      <c r="B7" s="1472"/>
      <c r="C7" s="1485"/>
      <c r="D7" s="1474"/>
      <c r="E7" s="654" t="s">
        <v>25</v>
      </c>
      <c r="F7" s="654" t="s">
        <v>675</v>
      </c>
      <c r="G7" s="1476"/>
      <c r="H7" s="54"/>
      <c r="I7" s="55"/>
      <c r="J7" s="55"/>
    </row>
    <row r="8" spans="1:10" s="40" customFormat="1" ht="50.1" customHeight="1">
      <c r="A8" s="1477">
        <v>852</v>
      </c>
      <c r="B8" s="1478">
        <v>85295</v>
      </c>
      <c r="C8" s="806">
        <v>2007</v>
      </c>
      <c r="D8" s="807">
        <f>SUM(E8:F8)</f>
        <v>684091</v>
      </c>
      <c r="E8" s="822">
        <v>684091</v>
      </c>
      <c r="F8" s="807">
        <v>0</v>
      </c>
      <c r="G8" s="1479" t="s">
        <v>165</v>
      </c>
      <c r="H8" s="54"/>
      <c r="I8" s="55"/>
      <c r="J8" s="55"/>
    </row>
    <row r="9" spans="1:10" ht="50.1" customHeight="1">
      <c r="A9" s="1477"/>
      <c r="B9" s="1478"/>
      <c r="C9" s="806">
        <v>6207</v>
      </c>
      <c r="D9" s="807">
        <f>SUM(E9:F9)</f>
        <v>8696613</v>
      </c>
      <c r="E9" s="807">
        <v>0</v>
      </c>
      <c r="F9" s="822">
        <v>8696613</v>
      </c>
      <c r="G9" s="1479"/>
      <c r="H9" s="15"/>
      <c r="I9" s="7"/>
      <c r="J9" s="7"/>
    </row>
    <row r="10" spans="1:10" ht="18" customHeight="1" thickBot="1">
      <c r="A10" s="1480" t="s">
        <v>27</v>
      </c>
      <c r="B10" s="1481"/>
      <c r="C10" s="1481"/>
      <c r="D10" s="813">
        <f>SUM(D8:D9)</f>
        <v>9380704</v>
      </c>
      <c r="E10" s="813">
        <f>SUM(E8:E9)</f>
        <v>684091</v>
      </c>
      <c r="F10" s="813">
        <f>SUM(F8:F9)</f>
        <v>8696613</v>
      </c>
      <c r="G10" s="814"/>
    </row>
    <row r="11" spans="1:10" s="18" customFormat="1"/>
    <row r="12" spans="1:10">
      <c r="A12" s="17"/>
      <c r="B12" s="17"/>
      <c r="C12" s="17"/>
      <c r="D12" s="17"/>
      <c r="E12" s="17"/>
      <c r="F12" s="17"/>
      <c r="G12" s="20"/>
    </row>
    <row r="13" spans="1:10">
      <c r="G13" s="20"/>
    </row>
    <row r="14" spans="1:10" s="18" customFormat="1">
      <c r="G14" s="22"/>
    </row>
  </sheetData>
  <mergeCells count="13">
    <mergeCell ref="A1:B1"/>
    <mergeCell ref="A3:G3"/>
    <mergeCell ref="A5:G5"/>
    <mergeCell ref="A10:C10"/>
    <mergeCell ref="A8:A9"/>
    <mergeCell ref="B8:B9"/>
    <mergeCell ref="G8:G9"/>
    <mergeCell ref="A6:A7"/>
    <mergeCell ref="B6:B7"/>
    <mergeCell ref="C6:C7"/>
    <mergeCell ref="D6:D7"/>
    <mergeCell ref="E6:F6"/>
    <mergeCell ref="G6:G7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H278"/>
  <sheetViews>
    <sheetView view="pageBreakPreview" zoomScaleNormal="100" zoomScaleSheetLayoutView="100" workbookViewId="0">
      <selection activeCell="H5" sqref="H5"/>
    </sheetView>
  </sheetViews>
  <sheetFormatPr defaultRowHeight="12.75"/>
  <cols>
    <col min="1" max="1" width="7.7109375" style="53" customWidth="1"/>
    <col min="2" max="3" width="8.85546875" style="53" customWidth="1"/>
    <col min="4" max="4" width="56.5703125" style="53" customWidth="1"/>
    <col min="5" max="5" width="14.5703125" style="53" customWidth="1"/>
    <col min="6" max="6" width="14.85546875" style="53" customWidth="1"/>
    <col min="7" max="7" width="9.140625" style="53"/>
    <col min="8" max="8" width="11.28515625" style="533" customWidth="1"/>
    <col min="9" max="16384" width="9.140625" style="53"/>
  </cols>
  <sheetData>
    <row r="1" spans="1:8" ht="65.25" customHeight="1">
      <c r="A1" s="81"/>
      <c r="B1" s="81"/>
      <c r="C1" s="532"/>
      <c r="D1" s="1498" t="s">
        <v>740</v>
      </c>
      <c r="E1" s="1499"/>
    </row>
    <row r="2" spans="1:8" ht="69" customHeight="1">
      <c r="A2" s="1338" t="s">
        <v>598</v>
      </c>
      <c r="B2" s="1338"/>
      <c r="C2" s="1338"/>
      <c r="D2" s="1338"/>
      <c r="E2" s="1338"/>
      <c r="F2" s="534"/>
      <c r="G2" s="534"/>
    </row>
    <row r="3" spans="1:8" s="76" customFormat="1">
      <c r="A3" s="494"/>
      <c r="B3" s="494"/>
      <c r="C3" s="494"/>
      <c r="D3" s="494"/>
      <c r="E3" s="535" t="s">
        <v>0</v>
      </c>
      <c r="H3" s="536"/>
    </row>
    <row r="4" spans="1:8" ht="32.25" customHeight="1" thickBot="1">
      <c r="A4" s="1500" t="s">
        <v>599</v>
      </c>
      <c r="B4" s="1500"/>
      <c r="C4" s="1500"/>
      <c r="D4" s="1500"/>
      <c r="E4" s="1500"/>
    </row>
    <row r="5" spans="1:8" ht="18.75" customHeight="1" thickBot="1">
      <c r="A5" s="594" t="s">
        <v>2</v>
      </c>
      <c r="B5" s="595" t="s">
        <v>3</v>
      </c>
      <c r="C5" s="595" t="s">
        <v>296</v>
      </c>
      <c r="D5" s="595" t="s">
        <v>295</v>
      </c>
      <c r="E5" s="596" t="s">
        <v>162</v>
      </c>
    </row>
    <row r="6" spans="1:8" ht="23.25" customHeight="1">
      <c r="A6" s="1501" t="s">
        <v>170</v>
      </c>
      <c r="B6" s="1503"/>
      <c r="C6" s="1503"/>
      <c r="D6" s="615" t="s">
        <v>349</v>
      </c>
      <c r="E6" s="616">
        <f>SUM(E7,E9,E13,E18)</f>
        <v>21800000</v>
      </c>
      <c r="G6" s="533"/>
    </row>
    <row r="7" spans="1:8">
      <c r="A7" s="1502"/>
      <c r="B7" s="1504" t="s">
        <v>358</v>
      </c>
      <c r="C7" s="1505" t="s">
        <v>600</v>
      </c>
      <c r="D7" s="1505"/>
      <c r="E7" s="610">
        <f>SUM(E8)</f>
        <v>20000</v>
      </c>
    </row>
    <row r="8" spans="1:8">
      <c r="A8" s="1502"/>
      <c r="B8" s="1504"/>
      <c r="C8" s="537" t="s">
        <v>425</v>
      </c>
      <c r="D8" s="538"/>
      <c r="E8" s="611">
        <v>20000</v>
      </c>
    </row>
    <row r="9" spans="1:8">
      <c r="A9" s="1502"/>
      <c r="B9" s="1504" t="s">
        <v>171</v>
      </c>
      <c r="C9" s="1506" t="s">
        <v>364</v>
      </c>
      <c r="D9" s="1506"/>
      <c r="E9" s="610">
        <f>SUM(E10:E12)</f>
        <v>16204000</v>
      </c>
      <c r="G9" s="533"/>
    </row>
    <row r="10" spans="1:8">
      <c r="A10" s="1502"/>
      <c r="B10" s="1504"/>
      <c r="C10" s="539">
        <v>2210</v>
      </c>
      <c r="D10" s="540"/>
      <c r="E10" s="611">
        <v>5400000</v>
      </c>
      <c r="G10" s="533"/>
    </row>
    <row r="11" spans="1:8">
      <c r="A11" s="1502"/>
      <c r="B11" s="1504"/>
      <c r="C11" s="539">
        <v>6510</v>
      </c>
      <c r="D11" s="540"/>
      <c r="E11" s="611">
        <v>6816000</v>
      </c>
    </row>
    <row r="12" spans="1:8">
      <c r="A12" s="1502"/>
      <c r="B12" s="1504"/>
      <c r="C12" s="539">
        <v>6519</v>
      </c>
      <c r="D12" s="540"/>
      <c r="E12" s="611">
        <v>3988000</v>
      </c>
    </row>
    <row r="13" spans="1:8" ht="12.75" customHeight="1">
      <c r="A13" s="1502"/>
      <c r="B13" s="1507" t="s">
        <v>226</v>
      </c>
      <c r="C13" s="1510" t="s">
        <v>601</v>
      </c>
      <c r="D13" s="1511"/>
      <c r="E13" s="610">
        <f>SUM(E14:E17)</f>
        <v>5556000</v>
      </c>
    </row>
    <row r="14" spans="1:8" s="533" customFormat="1">
      <c r="A14" s="1502"/>
      <c r="B14" s="1508"/>
      <c r="C14" s="539">
        <v>2218</v>
      </c>
      <c r="D14" s="541"/>
      <c r="E14" s="611">
        <v>4155000</v>
      </c>
      <c r="F14" s="53"/>
      <c r="G14" s="53"/>
    </row>
    <row r="15" spans="1:8" s="533" customFormat="1">
      <c r="A15" s="1502"/>
      <c r="B15" s="1508"/>
      <c r="C15" s="539">
        <v>2219</v>
      </c>
      <c r="D15" s="541"/>
      <c r="E15" s="611">
        <v>1386000</v>
      </c>
      <c r="F15" s="53"/>
    </row>
    <row r="16" spans="1:8" s="533" customFormat="1">
      <c r="A16" s="1502"/>
      <c r="B16" s="1508"/>
      <c r="C16" s="539">
        <v>6518</v>
      </c>
      <c r="D16" s="541"/>
      <c r="E16" s="611">
        <v>11000</v>
      </c>
      <c r="F16" s="53"/>
      <c r="G16" s="53"/>
    </row>
    <row r="17" spans="1:7" s="533" customFormat="1">
      <c r="A17" s="1502"/>
      <c r="B17" s="1509"/>
      <c r="C17" s="539">
        <v>6519</v>
      </c>
      <c r="D17" s="541"/>
      <c r="E17" s="611">
        <v>4000</v>
      </c>
      <c r="G17" s="53"/>
    </row>
    <row r="18" spans="1:7" s="533" customFormat="1">
      <c r="A18" s="1502"/>
      <c r="B18" s="1504" t="s">
        <v>384</v>
      </c>
      <c r="C18" s="1506" t="s">
        <v>385</v>
      </c>
      <c r="D18" s="1506"/>
      <c r="E18" s="610">
        <f>SUM(E19)</f>
        <v>20000</v>
      </c>
      <c r="F18" s="53"/>
      <c r="G18" s="53"/>
    </row>
    <row r="19" spans="1:7" s="533" customFormat="1">
      <c r="A19" s="1502"/>
      <c r="B19" s="1504"/>
      <c r="C19" s="539">
        <v>2210</v>
      </c>
      <c r="D19" s="541"/>
      <c r="E19" s="611">
        <v>20000</v>
      </c>
      <c r="F19" s="53"/>
      <c r="G19" s="53"/>
    </row>
    <row r="20" spans="1:7" s="533" customFormat="1" ht="23.25" customHeight="1">
      <c r="A20" s="1502" t="s">
        <v>565</v>
      </c>
      <c r="B20" s="1504"/>
      <c r="C20" s="1504"/>
      <c r="D20" s="542" t="s">
        <v>396</v>
      </c>
      <c r="E20" s="609">
        <f>E21</f>
        <v>54000000</v>
      </c>
      <c r="F20" s="53"/>
    </row>
    <row r="21" spans="1:7" s="533" customFormat="1">
      <c r="A21" s="1502"/>
      <c r="B21" s="1504" t="s">
        <v>566</v>
      </c>
      <c r="C21" s="1506" t="s">
        <v>404</v>
      </c>
      <c r="D21" s="1506"/>
      <c r="E21" s="610">
        <f>SUM(E22)</f>
        <v>54000000</v>
      </c>
      <c r="F21" s="53"/>
      <c r="G21" s="53"/>
    </row>
    <row r="22" spans="1:7">
      <c r="A22" s="1502"/>
      <c r="B22" s="1504"/>
      <c r="C22" s="539">
        <v>2210</v>
      </c>
      <c r="D22" s="541"/>
      <c r="E22" s="611">
        <v>54000000</v>
      </c>
    </row>
    <row r="23" spans="1:7" ht="24" customHeight="1">
      <c r="A23" s="1512" t="s">
        <v>602</v>
      </c>
      <c r="B23" s="1514"/>
      <c r="C23" s="1514"/>
      <c r="D23" s="73" t="s">
        <v>419</v>
      </c>
      <c r="E23" s="609">
        <f>SUM(E26,E28,E30,E25)</f>
        <v>630000</v>
      </c>
    </row>
    <row r="24" spans="1:7">
      <c r="A24" s="1513"/>
      <c r="B24" s="1504" t="s">
        <v>603</v>
      </c>
      <c r="C24" s="1506" t="s">
        <v>422</v>
      </c>
      <c r="D24" s="1506"/>
      <c r="E24" s="610">
        <f>SUM(E25)</f>
        <v>7000</v>
      </c>
    </row>
    <row r="25" spans="1:7">
      <c r="A25" s="1513"/>
      <c r="B25" s="1504"/>
      <c r="C25" s="539">
        <v>2210</v>
      </c>
      <c r="D25" s="541"/>
      <c r="E25" s="611">
        <v>7000</v>
      </c>
    </row>
    <row r="26" spans="1:7">
      <c r="A26" s="1513"/>
      <c r="B26" s="1504" t="s">
        <v>604</v>
      </c>
      <c r="C26" s="1506" t="s">
        <v>423</v>
      </c>
      <c r="D26" s="1506"/>
      <c r="E26" s="610">
        <f>SUM(E27)</f>
        <v>268000</v>
      </c>
    </row>
    <row r="27" spans="1:7">
      <c r="A27" s="1513"/>
      <c r="B27" s="1504"/>
      <c r="C27" s="539">
        <v>2210</v>
      </c>
      <c r="D27" s="541"/>
      <c r="E27" s="611">
        <v>268000</v>
      </c>
    </row>
    <row r="28" spans="1:7">
      <c r="A28" s="1513"/>
      <c r="B28" s="1504" t="s">
        <v>605</v>
      </c>
      <c r="C28" s="1506" t="s">
        <v>428</v>
      </c>
      <c r="D28" s="1506"/>
      <c r="E28" s="610">
        <f>SUM(E29)</f>
        <v>27000</v>
      </c>
    </row>
    <row r="29" spans="1:7">
      <c r="A29" s="1513"/>
      <c r="B29" s="1504"/>
      <c r="C29" s="539">
        <v>2210</v>
      </c>
      <c r="D29" s="541"/>
      <c r="E29" s="611">
        <v>27000</v>
      </c>
    </row>
    <row r="30" spans="1:7">
      <c r="A30" s="1513"/>
      <c r="B30" s="1507" t="s">
        <v>606</v>
      </c>
      <c r="C30" s="1506" t="s">
        <v>385</v>
      </c>
      <c r="D30" s="1506"/>
      <c r="E30" s="610">
        <f>SUM(E31:E32)</f>
        <v>328000</v>
      </c>
    </row>
    <row r="31" spans="1:7">
      <c r="A31" s="1513"/>
      <c r="B31" s="1508"/>
      <c r="C31" s="539">
        <v>2210</v>
      </c>
      <c r="D31" s="541"/>
      <c r="E31" s="611">
        <v>178000</v>
      </c>
    </row>
    <row r="32" spans="1:7">
      <c r="A32" s="1501"/>
      <c r="B32" s="1509"/>
      <c r="C32" s="539">
        <v>6510</v>
      </c>
      <c r="D32" s="541"/>
      <c r="E32" s="611">
        <v>150000</v>
      </c>
    </row>
    <row r="33" spans="1:7" ht="24" customHeight="1">
      <c r="A33" s="1502" t="s">
        <v>239</v>
      </c>
      <c r="B33" s="1504"/>
      <c r="C33" s="1504"/>
      <c r="D33" s="542" t="s">
        <v>299</v>
      </c>
      <c r="E33" s="609">
        <f>SUM(E35,E37)</f>
        <v>758000</v>
      </c>
    </row>
    <row r="34" spans="1:7">
      <c r="A34" s="1502"/>
      <c r="B34" s="1504" t="s">
        <v>607</v>
      </c>
      <c r="C34" s="1506" t="s">
        <v>436</v>
      </c>
      <c r="D34" s="1506"/>
      <c r="E34" s="610">
        <f>SUM(E35)</f>
        <v>694000</v>
      </c>
    </row>
    <row r="35" spans="1:7">
      <c r="A35" s="1502"/>
      <c r="B35" s="1504"/>
      <c r="C35" s="539">
        <v>2210</v>
      </c>
      <c r="D35" s="541"/>
      <c r="E35" s="611">
        <v>694000</v>
      </c>
    </row>
    <row r="36" spans="1:7">
      <c r="A36" s="1502"/>
      <c r="B36" s="1507" t="s">
        <v>608</v>
      </c>
      <c r="C36" s="1506" t="s">
        <v>442</v>
      </c>
      <c r="D36" s="1506"/>
      <c r="E36" s="610">
        <f>SUM(E37)</f>
        <v>64000</v>
      </c>
    </row>
    <row r="37" spans="1:7">
      <c r="A37" s="1502"/>
      <c r="B37" s="1509"/>
      <c r="C37" s="539">
        <v>2210</v>
      </c>
      <c r="D37" s="541"/>
      <c r="E37" s="611">
        <v>64000</v>
      </c>
    </row>
    <row r="38" spans="1:7" ht="24" customHeight="1">
      <c r="A38" s="1512" t="s">
        <v>609</v>
      </c>
      <c r="B38" s="1504"/>
      <c r="C38" s="1504"/>
      <c r="D38" s="542" t="s">
        <v>455</v>
      </c>
      <c r="E38" s="609">
        <f>SUM(E39)</f>
        <v>5000</v>
      </c>
    </row>
    <row r="39" spans="1:7">
      <c r="A39" s="1513"/>
      <c r="B39" s="1507" t="s">
        <v>610</v>
      </c>
      <c r="C39" s="1506" t="s">
        <v>456</v>
      </c>
      <c r="D39" s="1506"/>
      <c r="E39" s="610">
        <f>SUM(E40)</f>
        <v>5000</v>
      </c>
      <c r="F39" s="533"/>
    </row>
    <row r="40" spans="1:7">
      <c r="A40" s="1501"/>
      <c r="B40" s="1509"/>
      <c r="C40" s="539">
        <v>2210</v>
      </c>
      <c r="D40" s="541"/>
      <c r="E40" s="611">
        <v>5000</v>
      </c>
    </row>
    <row r="41" spans="1:7" ht="24" customHeight="1">
      <c r="A41" s="1502" t="s">
        <v>611</v>
      </c>
      <c r="B41" s="1514"/>
      <c r="C41" s="1514"/>
      <c r="D41" s="73" t="s">
        <v>612</v>
      </c>
      <c r="E41" s="609">
        <f>SUM(E42,E44)</f>
        <v>185000</v>
      </c>
      <c r="F41" s="533"/>
    </row>
    <row r="42" spans="1:7">
      <c r="A42" s="1502"/>
      <c r="B42" s="1504" t="s">
        <v>613</v>
      </c>
      <c r="C42" s="1515" t="s">
        <v>493</v>
      </c>
      <c r="D42" s="1506"/>
      <c r="E42" s="610">
        <f>SUM(E43)</f>
        <v>150000</v>
      </c>
    </row>
    <row r="43" spans="1:7">
      <c r="A43" s="1502"/>
      <c r="B43" s="1504"/>
      <c r="C43" s="539">
        <v>6510</v>
      </c>
      <c r="D43" s="541"/>
      <c r="E43" s="611">
        <v>150000</v>
      </c>
    </row>
    <row r="44" spans="1:7" s="533" customFormat="1" ht="25.5" customHeight="1">
      <c r="A44" s="1502"/>
      <c r="B44" s="1504" t="s">
        <v>614</v>
      </c>
      <c r="C44" s="1515" t="s">
        <v>615</v>
      </c>
      <c r="D44" s="1506"/>
      <c r="E44" s="610">
        <f>SUM(E45)</f>
        <v>35000</v>
      </c>
      <c r="F44" s="53"/>
      <c r="G44" s="53"/>
    </row>
    <row r="45" spans="1:7" s="533" customFormat="1">
      <c r="A45" s="1502"/>
      <c r="B45" s="1504"/>
      <c r="C45" s="539">
        <v>2210</v>
      </c>
      <c r="D45" s="541"/>
      <c r="E45" s="611">
        <v>35000</v>
      </c>
      <c r="F45" s="53"/>
      <c r="G45" s="53"/>
    </row>
    <row r="46" spans="1:7" s="533" customFormat="1" ht="24" customHeight="1">
      <c r="A46" s="1512" t="s">
        <v>616</v>
      </c>
      <c r="B46" s="1516"/>
      <c r="C46" s="1517"/>
      <c r="D46" s="542" t="s">
        <v>495</v>
      </c>
      <c r="E46" s="609">
        <f>SUM(E47,E49)</f>
        <v>1762000</v>
      </c>
      <c r="G46" s="53"/>
    </row>
    <row r="47" spans="1:7" s="533" customFormat="1" ht="26.25" customHeight="1">
      <c r="A47" s="1513"/>
      <c r="B47" s="1507" t="s">
        <v>617</v>
      </c>
      <c r="C47" s="1515" t="s">
        <v>618</v>
      </c>
      <c r="D47" s="1515"/>
      <c r="E47" s="610">
        <f>SUM(E48)</f>
        <v>1062000</v>
      </c>
      <c r="F47" s="53"/>
    </row>
    <row r="48" spans="1:7" s="533" customFormat="1">
      <c r="A48" s="1513"/>
      <c r="B48" s="1509"/>
      <c r="C48" s="539">
        <v>2210</v>
      </c>
      <c r="D48" s="541"/>
      <c r="E48" s="611">
        <v>1062000</v>
      </c>
      <c r="F48" s="53"/>
      <c r="G48" s="53"/>
    </row>
    <row r="49" spans="1:7" s="533" customFormat="1" ht="25.5" customHeight="1">
      <c r="A49" s="1513"/>
      <c r="B49" s="1507" t="s">
        <v>619</v>
      </c>
      <c r="C49" s="1518" t="s">
        <v>620</v>
      </c>
      <c r="D49" s="1519"/>
      <c r="E49" s="610">
        <f>SUM(E50)</f>
        <v>700000</v>
      </c>
      <c r="F49" s="53"/>
      <c r="G49" s="53"/>
    </row>
    <row r="50" spans="1:7" s="533" customFormat="1">
      <c r="A50" s="1501"/>
      <c r="B50" s="1509"/>
      <c r="C50" s="539">
        <v>2210</v>
      </c>
      <c r="D50" s="541"/>
      <c r="E50" s="611">
        <v>700000</v>
      </c>
      <c r="F50" s="53"/>
      <c r="G50" s="53"/>
    </row>
    <row r="51" spans="1:7" s="533" customFormat="1" ht="27" customHeight="1">
      <c r="A51" s="1502" t="s">
        <v>621</v>
      </c>
      <c r="B51" s="1504"/>
      <c r="C51" s="1504"/>
      <c r="D51" s="543" t="s">
        <v>501</v>
      </c>
      <c r="E51" s="609">
        <f>SUM(E52)</f>
        <v>32000</v>
      </c>
      <c r="F51" s="53"/>
      <c r="G51" s="53"/>
    </row>
    <row r="52" spans="1:7" s="533" customFormat="1">
      <c r="A52" s="1502"/>
      <c r="B52" s="1504" t="s">
        <v>122</v>
      </c>
      <c r="C52" s="1520" t="s">
        <v>622</v>
      </c>
      <c r="D52" s="1520"/>
      <c r="E52" s="610">
        <f>SUM(E53)</f>
        <v>32000</v>
      </c>
      <c r="F52" s="53"/>
      <c r="G52" s="53"/>
    </row>
    <row r="53" spans="1:7" s="533" customFormat="1" ht="13.5" thickBot="1">
      <c r="A53" s="1512"/>
      <c r="B53" s="1507"/>
      <c r="C53" s="612">
        <v>2210</v>
      </c>
      <c r="D53" s="613"/>
      <c r="E53" s="614">
        <v>32000</v>
      </c>
      <c r="F53" s="53"/>
      <c r="G53" s="53"/>
    </row>
    <row r="54" spans="1:7" s="533" customFormat="1" ht="30" customHeight="1" thickBot="1">
      <c r="A54" s="1521" t="s">
        <v>529</v>
      </c>
      <c r="B54" s="1522"/>
      <c r="C54" s="1522"/>
      <c r="D54" s="1522"/>
      <c r="E54" s="599">
        <f>SUM(E51,E46,E41,E38,E33,E23,E20,E6)</f>
        <v>79172000</v>
      </c>
      <c r="F54" s="53"/>
    </row>
    <row r="55" spans="1:7" s="533" customFormat="1">
      <c r="A55" s="544"/>
      <c r="B55" s="544"/>
      <c r="C55" s="76"/>
      <c r="D55" s="76"/>
      <c r="E55" s="545"/>
      <c r="F55" s="53"/>
      <c r="G55" s="53"/>
    </row>
    <row r="56" spans="1:7" s="533" customFormat="1">
      <c r="A56" s="544"/>
      <c r="B56" s="544"/>
      <c r="C56" s="76"/>
      <c r="D56" s="76"/>
      <c r="E56" s="545"/>
      <c r="F56" s="53"/>
      <c r="G56" s="53"/>
    </row>
    <row r="57" spans="1:7" s="533" customFormat="1">
      <c r="A57" s="544"/>
      <c r="B57" s="544"/>
      <c r="C57" s="76"/>
      <c r="D57" s="76"/>
      <c r="E57" s="545"/>
      <c r="F57" s="53"/>
      <c r="G57" s="53"/>
    </row>
    <row r="58" spans="1:7" s="533" customFormat="1" ht="12.75" customHeight="1">
      <c r="A58" s="544"/>
      <c r="B58" s="544"/>
      <c r="C58" s="76"/>
      <c r="D58" s="76"/>
      <c r="E58" s="545"/>
      <c r="F58" s="53"/>
      <c r="G58" s="53"/>
    </row>
    <row r="59" spans="1:7" s="533" customFormat="1">
      <c r="A59" s="544"/>
      <c r="B59" s="544"/>
      <c r="C59" s="76"/>
      <c r="D59" s="76"/>
      <c r="E59" s="545"/>
      <c r="F59" s="53"/>
      <c r="G59" s="53"/>
    </row>
    <row r="60" spans="1:7" s="533" customFormat="1">
      <c r="A60" s="544"/>
      <c r="B60" s="544"/>
      <c r="C60" s="76"/>
      <c r="D60" s="76"/>
      <c r="E60" s="545"/>
      <c r="F60" s="53"/>
      <c r="G60" s="53"/>
    </row>
    <row r="61" spans="1:7" s="533" customFormat="1">
      <c r="A61" s="544"/>
      <c r="B61" s="544"/>
      <c r="C61" s="76"/>
      <c r="D61" s="76"/>
      <c r="E61" s="545"/>
      <c r="F61" s="53"/>
      <c r="G61" s="53"/>
    </row>
    <row r="62" spans="1:7" s="533" customFormat="1">
      <c r="A62" s="544"/>
      <c r="B62" s="544"/>
      <c r="C62" s="76"/>
      <c r="D62" s="76"/>
      <c r="E62" s="545"/>
      <c r="F62" s="53"/>
      <c r="G62" s="53"/>
    </row>
    <row r="63" spans="1:7" s="533" customFormat="1">
      <c r="A63" s="544"/>
      <c r="B63" s="544"/>
      <c r="C63" s="76"/>
      <c r="D63" s="76"/>
      <c r="E63" s="545"/>
      <c r="F63" s="53"/>
      <c r="G63" s="53"/>
    </row>
    <row r="64" spans="1:7" s="533" customFormat="1">
      <c r="A64" s="544"/>
      <c r="B64" s="544"/>
      <c r="C64" s="76"/>
      <c r="D64" s="76"/>
      <c r="E64" s="545"/>
      <c r="F64" s="53"/>
      <c r="G64" s="53"/>
    </row>
    <row r="65" spans="1:7" s="533" customFormat="1">
      <c r="A65" s="544"/>
      <c r="B65" s="544"/>
      <c r="C65" s="76"/>
      <c r="D65" s="76"/>
      <c r="E65" s="545"/>
      <c r="F65" s="53"/>
      <c r="G65" s="53"/>
    </row>
    <row r="66" spans="1:7" s="533" customFormat="1">
      <c r="A66" s="76"/>
      <c r="B66" s="544"/>
      <c r="C66" s="76"/>
      <c r="D66" s="76"/>
      <c r="E66" s="545"/>
      <c r="F66" s="53"/>
      <c r="G66" s="53"/>
    </row>
    <row r="67" spans="1:7">
      <c r="A67" s="76"/>
      <c r="B67" s="544"/>
      <c r="C67" s="76"/>
      <c r="D67" s="76"/>
      <c r="E67" s="545"/>
    </row>
    <row r="68" spans="1:7">
      <c r="A68" s="76"/>
      <c r="B68" s="544"/>
      <c r="C68" s="76"/>
      <c r="D68" s="76"/>
      <c r="E68" s="545"/>
    </row>
    <row r="69" spans="1:7">
      <c r="A69" s="76"/>
      <c r="B69" s="544"/>
      <c r="C69" s="76"/>
      <c r="D69" s="76"/>
      <c r="E69" s="545"/>
    </row>
    <row r="70" spans="1:7">
      <c r="A70" s="76"/>
      <c r="B70" s="544"/>
      <c r="C70" s="76"/>
      <c r="D70" s="76"/>
      <c r="E70" s="545"/>
    </row>
    <row r="71" spans="1:7">
      <c r="A71" s="76"/>
      <c r="B71" s="544"/>
      <c r="C71" s="76"/>
      <c r="D71" s="76"/>
      <c r="E71" s="545"/>
    </row>
    <row r="72" spans="1:7">
      <c r="A72" s="76"/>
      <c r="B72" s="544"/>
      <c r="C72" s="76"/>
      <c r="D72" s="76"/>
      <c r="E72" s="545"/>
    </row>
    <row r="73" spans="1:7">
      <c r="A73" s="76"/>
      <c r="B73" s="544"/>
      <c r="C73" s="76"/>
      <c r="D73" s="76"/>
      <c r="E73" s="545"/>
    </row>
    <row r="74" spans="1:7">
      <c r="A74" s="76"/>
      <c r="B74" s="544"/>
      <c r="C74" s="76"/>
      <c r="D74" s="76"/>
      <c r="E74" s="545"/>
    </row>
    <row r="75" spans="1:7">
      <c r="A75" s="76"/>
      <c r="B75" s="544"/>
      <c r="C75" s="76"/>
      <c r="D75" s="76"/>
      <c r="E75" s="545"/>
    </row>
    <row r="76" spans="1:7">
      <c r="A76" s="76"/>
      <c r="B76" s="544"/>
      <c r="C76" s="76"/>
      <c r="D76" s="76"/>
      <c r="E76" s="545"/>
    </row>
    <row r="77" spans="1:7">
      <c r="A77" s="76"/>
      <c r="B77" s="544"/>
      <c r="C77" s="76"/>
      <c r="D77" s="76"/>
      <c r="E77" s="545"/>
    </row>
    <row r="78" spans="1:7">
      <c r="A78" s="76"/>
      <c r="B78" s="544"/>
      <c r="C78" s="76"/>
      <c r="D78" s="76"/>
      <c r="E78" s="545"/>
    </row>
    <row r="79" spans="1:7">
      <c r="A79" s="76"/>
      <c r="B79" s="544"/>
      <c r="C79" s="76"/>
      <c r="D79" s="76"/>
      <c r="E79" s="545"/>
    </row>
    <row r="80" spans="1:7">
      <c r="B80" s="544"/>
      <c r="C80" s="76"/>
      <c r="D80" s="76"/>
      <c r="E80" s="545"/>
    </row>
    <row r="81" spans="2:5">
      <c r="B81" s="544"/>
      <c r="C81" s="76"/>
      <c r="D81" s="76"/>
      <c r="E81" s="545"/>
    </row>
    <row r="82" spans="2:5">
      <c r="B82" s="546"/>
      <c r="E82" s="547"/>
    </row>
    <row r="83" spans="2:5">
      <c r="B83" s="546"/>
      <c r="E83" s="547"/>
    </row>
    <row r="84" spans="2:5">
      <c r="B84" s="546"/>
      <c r="E84" s="547"/>
    </row>
    <row r="85" spans="2:5">
      <c r="B85" s="546"/>
      <c r="E85" s="547"/>
    </row>
    <row r="86" spans="2:5">
      <c r="B86" s="546"/>
      <c r="E86" s="547"/>
    </row>
    <row r="87" spans="2:5">
      <c r="B87" s="546"/>
      <c r="E87" s="547"/>
    </row>
    <row r="88" spans="2:5">
      <c r="B88" s="546"/>
      <c r="E88" s="547"/>
    </row>
    <row r="89" spans="2:5">
      <c r="B89" s="546"/>
      <c r="E89" s="547"/>
    </row>
    <row r="90" spans="2:5">
      <c r="B90" s="546"/>
      <c r="E90" s="547"/>
    </row>
    <row r="91" spans="2:5">
      <c r="B91" s="546"/>
      <c r="E91" s="547"/>
    </row>
    <row r="92" spans="2:5">
      <c r="B92" s="546"/>
      <c r="E92" s="547"/>
    </row>
    <row r="93" spans="2:5">
      <c r="B93" s="546"/>
      <c r="E93" s="547"/>
    </row>
    <row r="94" spans="2:5">
      <c r="B94" s="546"/>
      <c r="E94" s="547"/>
    </row>
    <row r="95" spans="2:5">
      <c r="B95" s="546"/>
      <c r="E95" s="547"/>
    </row>
    <row r="96" spans="2:5">
      <c r="B96" s="546"/>
      <c r="E96" s="547"/>
    </row>
    <row r="97" spans="2:5">
      <c r="B97" s="546"/>
      <c r="E97" s="547"/>
    </row>
    <row r="98" spans="2:5">
      <c r="E98" s="547"/>
    </row>
    <row r="99" spans="2:5">
      <c r="E99" s="547"/>
    </row>
    <row r="170" spans="4:4">
      <c r="D170" s="548">
        <f>115000000+12000000</f>
        <v>127000000</v>
      </c>
    </row>
    <row r="278" spans="4:4">
      <c r="D278" s="548"/>
    </row>
  </sheetData>
  <mergeCells count="54">
    <mergeCell ref="A51:A53"/>
    <mergeCell ref="B51:C51"/>
    <mergeCell ref="B52:B53"/>
    <mergeCell ref="C52:D52"/>
    <mergeCell ref="A54:D54"/>
    <mergeCell ref="A46:A50"/>
    <mergeCell ref="B46:C46"/>
    <mergeCell ref="B47:B48"/>
    <mergeCell ref="C47:D47"/>
    <mergeCell ref="B49:B50"/>
    <mergeCell ref="C49:D49"/>
    <mergeCell ref="A38:A40"/>
    <mergeCell ref="B38:C38"/>
    <mergeCell ref="B39:B40"/>
    <mergeCell ref="C39:D39"/>
    <mergeCell ref="A41:A45"/>
    <mergeCell ref="B41:C41"/>
    <mergeCell ref="B42:B43"/>
    <mergeCell ref="C42:D42"/>
    <mergeCell ref="B44:B45"/>
    <mergeCell ref="C44:D44"/>
    <mergeCell ref="A33:A37"/>
    <mergeCell ref="B33:C33"/>
    <mergeCell ref="B34:B35"/>
    <mergeCell ref="C34:D34"/>
    <mergeCell ref="B36:B37"/>
    <mergeCell ref="C36:D36"/>
    <mergeCell ref="A20:A22"/>
    <mergeCell ref="B20:C20"/>
    <mergeCell ref="B21:B22"/>
    <mergeCell ref="C21:D21"/>
    <mergeCell ref="A23:A32"/>
    <mergeCell ref="B23:C23"/>
    <mergeCell ref="B24:B25"/>
    <mergeCell ref="C24:D24"/>
    <mergeCell ref="B26:B27"/>
    <mergeCell ref="C26:D26"/>
    <mergeCell ref="B28:B29"/>
    <mergeCell ref="C28:D28"/>
    <mergeCell ref="B30:B32"/>
    <mergeCell ref="C30:D30"/>
    <mergeCell ref="D1:E1"/>
    <mergeCell ref="A2:E2"/>
    <mergeCell ref="A4:E4"/>
    <mergeCell ref="A6:A19"/>
    <mergeCell ref="B6:C6"/>
    <mergeCell ref="B7:B8"/>
    <mergeCell ref="C7:D7"/>
    <mergeCell ref="B9:B12"/>
    <mergeCell ref="C9:D9"/>
    <mergeCell ref="B13:B17"/>
    <mergeCell ref="C13:D13"/>
    <mergeCell ref="B18:B19"/>
    <mergeCell ref="C18:D18"/>
  </mergeCells>
  <printOptions horizontalCentered="1"/>
  <pageMargins left="0.78740157480314965" right="0.39370078740157483" top="0.39370078740157483" bottom="0.39370078740157483" header="0.51181102362204722" footer="0.51181102362204722"/>
  <pageSetup paperSize="9" scale="83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M355"/>
  <sheetViews>
    <sheetView view="pageBreakPreview" zoomScaleNormal="75" zoomScaleSheetLayoutView="100" workbookViewId="0">
      <pane ySplit="5" topLeftCell="A78" activePane="bottomLeft" state="frozen"/>
      <selection activeCell="F276" sqref="F276"/>
      <selection pane="bottomLeft" activeCell="K104" sqref="K104"/>
    </sheetView>
  </sheetViews>
  <sheetFormatPr defaultRowHeight="15.75"/>
  <cols>
    <col min="1" max="1" width="5.5703125" style="549" bestFit="1" customWidth="1"/>
    <col min="2" max="2" width="8.85546875" style="550" bestFit="1" customWidth="1"/>
    <col min="3" max="3" width="34.28515625" style="76" customWidth="1"/>
    <col min="4" max="4" width="9.85546875" style="76" customWidth="1"/>
    <col min="5" max="6" width="10.140625" style="76" bestFit="1" customWidth="1"/>
    <col min="7" max="7" width="12.7109375" style="76" customWidth="1"/>
    <col min="8" max="8" width="11.28515625" style="76" customWidth="1"/>
    <col min="9" max="9" width="12.5703125" style="76" customWidth="1"/>
    <col min="10" max="10" width="10.28515625" style="76" customWidth="1"/>
    <col min="11" max="11" width="12.7109375" style="76" customWidth="1"/>
    <col min="12" max="12" width="11.42578125" style="76" bestFit="1" customWidth="1"/>
    <col min="13" max="13" width="12.42578125" style="76" customWidth="1"/>
    <col min="14" max="16384" width="9.140625" style="76"/>
  </cols>
  <sheetData>
    <row r="1" spans="1:13">
      <c r="C1" s="551"/>
      <c r="D1" s="551"/>
      <c r="L1" s="552" t="s">
        <v>623</v>
      </c>
    </row>
    <row r="2" spans="1:13" ht="47.25" customHeight="1" thickBot="1">
      <c r="A2" s="1523" t="s">
        <v>624</v>
      </c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5"/>
    </row>
    <row r="3" spans="1:13" ht="12.75">
      <c r="A3" s="1469" t="s">
        <v>2</v>
      </c>
      <c r="B3" s="1471" t="s">
        <v>3</v>
      </c>
      <c r="C3" s="1471" t="s">
        <v>295</v>
      </c>
      <c r="D3" s="1484" t="s">
        <v>296</v>
      </c>
      <c r="E3" s="1473" t="s">
        <v>591</v>
      </c>
      <c r="F3" s="1473" t="s">
        <v>592</v>
      </c>
      <c r="G3" s="1531" t="s">
        <v>625</v>
      </c>
      <c r="H3" s="1532"/>
      <c r="I3" s="1532"/>
      <c r="J3" s="1532"/>
      <c r="K3" s="1533"/>
      <c r="L3" s="1475" t="s">
        <v>593</v>
      </c>
    </row>
    <row r="4" spans="1:13" ht="12.75" customHeight="1">
      <c r="A4" s="1470"/>
      <c r="B4" s="1472"/>
      <c r="C4" s="1472"/>
      <c r="D4" s="1528"/>
      <c r="E4" s="1474"/>
      <c r="F4" s="1474"/>
      <c r="G4" s="1474" t="s">
        <v>626</v>
      </c>
      <c r="H4" s="1472" t="s">
        <v>5</v>
      </c>
      <c r="I4" s="1472"/>
      <c r="J4" s="1474" t="s">
        <v>627</v>
      </c>
      <c r="K4" s="1535" t="s">
        <v>628</v>
      </c>
      <c r="L4" s="1476"/>
    </row>
    <row r="5" spans="1:13" ht="77.25" thickBot="1">
      <c r="A5" s="1526"/>
      <c r="B5" s="1527"/>
      <c r="C5" s="1527"/>
      <c r="D5" s="1529"/>
      <c r="E5" s="1530"/>
      <c r="F5" s="1530"/>
      <c r="G5" s="1530"/>
      <c r="H5" s="619" t="s">
        <v>629</v>
      </c>
      <c r="I5" s="619" t="s">
        <v>630</v>
      </c>
      <c r="J5" s="1530"/>
      <c r="K5" s="1536"/>
      <c r="L5" s="1534"/>
    </row>
    <row r="6" spans="1:13" ht="30" customHeight="1">
      <c r="A6" s="1537" t="s">
        <v>170</v>
      </c>
      <c r="B6" s="1539" t="s">
        <v>349</v>
      </c>
      <c r="C6" s="1539"/>
      <c r="D6" s="617"/>
      <c r="E6" s="618">
        <f>SUM(E7,E8,E17,E46)</f>
        <v>21800000</v>
      </c>
      <c r="F6" s="618">
        <f>SUM(F7,F8,F17,F46)</f>
        <v>10981000</v>
      </c>
      <c r="G6" s="618">
        <f>SUM(H6:I6)</f>
        <v>10981000</v>
      </c>
      <c r="H6" s="618">
        <f>SUM(H7,H8,H17,H46)</f>
        <v>3852000</v>
      </c>
      <c r="I6" s="618">
        <f>SUM(I7,I8,I17,I46)</f>
        <v>7129000</v>
      </c>
      <c r="J6" s="618"/>
      <c r="K6" s="618"/>
      <c r="L6" s="626">
        <f>SUM(L7,L8,L17,L46)</f>
        <v>10819000</v>
      </c>
      <c r="M6" s="536"/>
    </row>
    <row r="7" spans="1:13" ht="29.25" customHeight="1">
      <c r="A7" s="1537"/>
      <c r="B7" s="555" t="s">
        <v>358</v>
      </c>
      <c r="C7" s="556" t="s">
        <v>600</v>
      </c>
      <c r="D7" s="556" t="s">
        <v>228</v>
      </c>
      <c r="E7" s="557">
        <f>SUM(F7,L7)</f>
        <v>20000</v>
      </c>
      <c r="F7" s="557">
        <f>SUM(G7,J7,K7)</f>
        <v>20000</v>
      </c>
      <c r="G7" s="557">
        <f>SUM(H7:I7)</f>
        <v>20000</v>
      </c>
      <c r="H7" s="557"/>
      <c r="I7" s="557">
        <v>20000</v>
      </c>
      <c r="J7" s="557"/>
      <c r="K7" s="557"/>
      <c r="L7" s="627"/>
    </row>
    <row r="8" spans="1:13" ht="25.5" customHeight="1">
      <c r="A8" s="1537"/>
      <c r="B8" s="1540" t="s">
        <v>171</v>
      </c>
      <c r="C8" s="1543" t="s">
        <v>364</v>
      </c>
      <c r="D8" s="558" t="s">
        <v>631</v>
      </c>
      <c r="E8" s="557">
        <f>SUM(F8,L8)</f>
        <v>16204000</v>
      </c>
      <c r="F8" s="557">
        <f>SUM(G8,J8,K8)</f>
        <v>5400000</v>
      </c>
      <c r="G8" s="557">
        <f>SUM(H8:I8)</f>
        <v>5400000</v>
      </c>
      <c r="H8" s="557"/>
      <c r="I8" s="557">
        <f>SUM(I9:I16)</f>
        <v>5400000</v>
      </c>
      <c r="J8" s="557"/>
      <c r="K8" s="557"/>
      <c r="L8" s="627">
        <f t="shared" ref="L8" si="0">SUM(L9:L16)</f>
        <v>10804000</v>
      </c>
      <c r="M8" s="559"/>
    </row>
    <row r="9" spans="1:13" ht="12.75">
      <c r="A9" s="1537"/>
      <c r="B9" s="1541"/>
      <c r="C9" s="1544"/>
      <c r="D9" s="560">
        <v>4210</v>
      </c>
      <c r="E9" s="561">
        <f>SUM(F9,L9)</f>
        <v>25000</v>
      </c>
      <c r="F9" s="561">
        <f>SUM(G9,J9,K9)</f>
        <v>25000</v>
      </c>
      <c r="G9" s="561">
        <f>SUM(H9:I9)</f>
        <v>25000</v>
      </c>
      <c r="H9" s="561"/>
      <c r="I9" s="561">
        <v>25000</v>
      </c>
      <c r="J9" s="561"/>
      <c r="K9" s="561"/>
      <c r="L9" s="628"/>
      <c r="M9" s="559"/>
    </row>
    <row r="10" spans="1:13" ht="12.75">
      <c r="A10" s="1537"/>
      <c r="B10" s="1541"/>
      <c r="C10" s="1544"/>
      <c r="D10" s="560">
        <v>4260</v>
      </c>
      <c r="E10" s="561">
        <f t="shared" ref="E10:E16" si="1">SUM(F10,L10)</f>
        <v>700000</v>
      </c>
      <c r="F10" s="561">
        <f t="shared" ref="F10:F14" si="2">SUM(G10,J10,K10)</f>
        <v>700000</v>
      </c>
      <c r="G10" s="561">
        <f t="shared" ref="G10:G14" si="3">SUM(H10:I10)</f>
        <v>700000</v>
      </c>
      <c r="H10" s="561"/>
      <c r="I10" s="561">
        <v>700000</v>
      </c>
      <c r="J10" s="561"/>
      <c r="K10" s="561"/>
      <c r="L10" s="628"/>
      <c r="M10" s="559"/>
    </row>
    <row r="11" spans="1:13" ht="12.75">
      <c r="A11" s="1537"/>
      <c r="B11" s="1541"/>
      <c r="C11" s="1544"/>
      <c r="D11" s="560">
        <v>4270</v>
      </c>
      <c r="E11" s="561">
        <f t="shared" si="1"/>
        <v>3972800</v>
      </c>
      <c r="F11" s="561">
        <f t="shared" si="2"/>
        <v>3972800</v>
      </c>
      <c r="G11" s="561">
        <f t="shared" si="3"/>
        <v>3972800</v>
      </c>
      <c r="H11" s="561"/>
      <c r="I11" s="561">
        <v>3972800</v>
      </c>
      <c r="J11" s="561"/>
      <c r="K11" s="561"/>
      <c r="L11" s="628"/>
      <c r="M11" s="559"/>
    </row>
    <row r="12" spans="1:13" ht="12.75">
      <c r="A12" s="1537"/>
      <c r="B12" s="1541"/>
      <c r="C12" s="1544"/>
      <c r="D12" s="560">
        <v>4300</v>
      </c>
      <c r="E12" s="561">
        <f t="shared" si="1"/>
        <v>700000</v>
      </c>
      <c r="F12" s="561">
        <f t="shared" si="2"/>
        <v>700000</v>
      </c>
      <c r="G12" s="561">
        <f t="shared" si="3"/>
        <v>700000</v>
      </c>
      <c r="H12" s="561"/>
      <c r="I12" s="561">
        <v>700000</v>
      </c>
      <c r="J12" s="561"/>
      <c r="K12" s="561"/>
      <c r="L12" s="628"/>
      <c r="M12" s="559"/>
    </row>
    <row r="13" spans="1:13" ht="12.75">
      <c r="A13" s="1537"/>
      <c r="B13" s="1541"/>
      <c r="C13" s="1544"/>
      <c r="D13" s="560">
        <v>4480</v>
      </c>
      <c r="E13" s="561">
        <f t="shared" si="1"/>
        <v>1500</v>
      </c>
      <c r="F13" s="561">
        <f t="shared" si="2"/>
        <v>1500</v>
      </c>
      <c r="G13" s="561">
        <f t="shared" si="3"/>
        <v>1500</v>
      </c>
      <c r="H13" s="561"/>
      <c r="I13" s="561">
        <v>1500</v>
      </c>
      <c r="J13" s="561"/>
      <c r="K13" s="561"/>
      <c r="L13" s="628"/>
      <c r="M13" s="559"/>
    </row>
    <row r="14" spans="1:13" ht="12.75">
      <c r="A14" s="1537"/>
      <c r="B14" s="1541"/>
      <c r="C14" s="1544"/>
      <c r="D14" s="560">
        <v>4500</v>
      </c>
      <c r="E14" s="561">
        <f t="shared" si="1"/>
        <v>700</v>
      </c>
      <c r="F14" s="561">
        <f t="shared" si="2"/>
        <v>700</v>
      </c>
      <c r="G14" s="561">
        <f t="shared" si="3"/>
        <v>700</v>
      </c>
      <c r="H14" s="561"/>
      <c r="I14" s="561">
        <v>700</v>
      </c>
      <c r="J14" s="561"/>
      <c r="K14" s="561"/>
      <c r="L14" s="628"/>
      <c r="M14" s="559"/>
    </row>
    <row r="15" spans="1:13" ht="12.75">
      <c r="A15" s="1537"/>
      <c r="B15" s="1541"/>
      <c r="C15" s="1544"/>
      <c r="D15" s="560">
        <v>6050</v>
      </c>
      <c r="E15" s="561">
        <f t="shared" si="1"/>
        <v>6816000</v>
      </c>
      <c r="F15" s="561"/>
      <c r="G15" s="561"/>
      <c r="H15" s="561"/>
      <c r="I15" s="561"/>
      <c r="J15" s="561"/>
      <c r="K15" s="561"/>
      <c r="L15" s="628">
        <v>6816000</v>
      </c>
      <c r="M15" s="559"/>
    </row>
    <row r="16" spans="1:13" ht="12.75">
      <c r="A16" s="1537"/>
      <c r="B16" s="1542"/>
      <c r="C16" s="1545"/>
      <c r="D16" s="560">
        <v>6059</v>
      </c>
      <c r="E16" s="561">
        <f t="shared" si="1"/>
        <v>3988000</v>
      </c>
      <c r="F16" s="561"/>
      <c r="G16" s="561"/>
      <c r="H16" s="561"/>
      <c r="I16" s="561"/>
      <c r="J16" s="561"/>
      <c r="K16" s="561"/>
      <c r="L16" s="628">
        <v>3988000</v>
      </c>
      <c r="M16" s="559"/>
    </row>
    <row r="17" spans="1:13" ht="25.5" customHeight="1">
      <c r="A17" s="1537"/>
      <c r="B17" s="1540" t="s">
        <v>226</v>
      </c>
      <c r="C17" s="1543" t="s">
        <v>632</v>
      </c>
      <c r="D17" s="558" t="s">
        <v>631</v>
      </c>
      <c r="E17" s="557">
        <f>SUM(F17,L17)</f>
        <v>5556000</v>
      </c>
      <c r="F17" s="557">
        <f>SUM(G17,J17,K17)</f>
        <v>5541000</v>
      </c>
      <c r="G17" s="557">
        <f>SUM(H17:I17)</f>
        <v>5541000</v>
      </c>
      <c r="H17" s="557">
        <f>SUM(H18:H45)</f>
        <v>3852000</v>
      </c>
      <c r="I17" s="557">
        <f t="shared" ref="I17" si="4">SUM(I18:I45)</f>
        <v>1689000</v>
      </c>
      <c r="J17" s="557"/>
      <c r="K17" s="557"/>
      <c r="L17" s="627">
        <f>SUM(L18:L45)</f>
        <v>15000</v>
      </c>
    </row>
    <row r="18" spans="1:13" ht="12.75">
      <c r="A18" s="1537"/>
      <c r="B18" s="1541"/>
      <c r="C18" s="1544"/>
      <c r="D18" s="562">
        <v>4018</v>
      </c>
      <c r="E18" s="561">
        <f>SUM(F18,L18)</f>
        <v>2257500</v>
      </c>
      <c r="F18" s="561">
        <f>SUM(G18,J18,K18)</f>
        <v>2257500</v>
      </c>
      <c r="G18" s="561">
        <f>SUM(H18:I18)</f>
        <v>2257500</v>
      </c>
      <c r="H18" s="561">
        <v>2257500</v>
      </c>
      <c r="I18" s="561"/>
      <c r="J18" s="561"/>
      <c r="K18" s="561"/>
      <c r="L18" s="628"/>
      <c r="M18" s="536"/>
    </row>
    <row r="19" spans="1:13" ht="12.75">
      <c r="A19" s="1537"/>
      <c r="B19" s="1541"/>
      <c r="C19" s="1544"/>
      <c r="D19" s="562">
        <v>4019</v>
      </c>
      <c r="E19" s="561">
        <f t="shared" ref="E19:E45" si="5">SUM(F19,L19)</f>
        <v>753500</v>
      </c>
      <c r="F19" s="561">
        <f t="shared" ref="F19:F43" si="6">SUM(G19,J19,K19)</f>
        <v>753500</v>
      </c>
      <c r="G19" s="561">
        <f t="shared" ref="G19:G43" si="7">SUM(H19:I19)</f>
        <v>753500</v>
      </c>
      <c r="H19" s="561">
        <v>753500</v>
      </c>
      <c r="I19" s="561"/>
      <c r="J19" s="561"/>
      <c r="K19" s="561"/>
      <c r="L19" s="628"/>
    </row>
    <row r="20" spans="1:13" ht="12.75">
      <c r="A20" s="1537"/>
      <c r="B20" s="1541"/>
      <c r="C20" s="1544"/>
      <c r="D20" s="562">
        <v>4048</v>
      </c>
      <c r="E20" s="561">
        <f t="shared" si="5"/>
        <v>176250</v>
      </c>
      <c r="F20" s="561">
        <f t="shared" si="6"/>
        <v>176250</v>
      </c>
      <c r="G20" s="561">
        <f t="shared" si="7"/>
        <v>176250</v>
      </c>
      <c r="H20" s="561">
        <v>176250</v>
      </c>
      <c r="I20" s="561"/>
      <c r="J20" s="561"/>
      <c r="K20" s="561"/>
      <c r="L20" s="628"/>
    </row>
    <row r="21" spans="1:13" ht="12.75">
      <c r="A21" s="1537"/>
      <c r="B21" s="1541"/>
      <c r="C21" s="1544"/>
      <c r="D21" s="562">
        <v>4049</v>
      </c>
      <c r="E21" s="561">
        <f t="shared" si="5"/>
        <v>58750</v>
      </c>
      <c r="F21" s="561">
        <f t="shared" si="6"/>
        <v>58750</v>
      </c>
      <c r="G21" s="561">
        <f t="shared" si="7"/>
        <v>58750</v>
      </c>
      <c r="H21" s="561">
        <v>58750</v>
      </c>
      <c r="I21" s="561"/>
      <c r="J21" s="561"/>
      <c r="K21" s="561"/>
      <c r="L21" s="628"/>
    </row>
    <row r="22" spans="1:13" ht="12.75">
      <c r="A22" s="1537"/>
      <c r="B22" s="1541"/>
      <c r="C22" s="1544"/>
      <c r="D22" s="562">
        <v>4118</v>
      </c>
      <c r="E22" s="561">
        <f t="shared" si="5"/>
        <v>394500</v>
      </c>
      <c r="F22" s="561">
        <f t="shared" si="6"/>
        <v>394500</v>
      </c>
      <c r="G22" s="561">
        <f t="shared" si="7"/>
        <v>394500</v>
      </c>
      <c r="H22" s="561">
        <v>394500</v>
      </c>
      <c r="I22" s="561"/>
      <c r="J22" s="561"/>
      <c r="K22" s="561"/>
      <c r="L22" s="628"/>
    </row>
    <row r="23" spans="1:13" ht="12.75">
      <c r="A23" s="1537"/>
      <c r="B23" s="1541"/>
      <c r="C23" s="1544"/>
      <c r="D23" s="562">
        <v>4119</v>
      </c>
      <c r="E23" s="561">
        <f t="shared" si="5"/>
        <v>131500</v>
      </c>
      <c r="F23" s="561">
        <f t="shared" si="6"/>
        <v>131500</v>
      </c>
      <c r="G23" s="561">
        <f t="shared" si="7"/>
        <v>131500</v>
      </c>
      <c r="H23" s="561">
        <v>131500</v>
      </c>
      <c r="I23" s="561"/>
      <c r="J23" s="561"/>
      <c r="K23" s="561"/>
      <c r="L23" s="628"/>
      <c r="M23" s="536"/>
    </row>
    <row r="24" spans="1:13" ht="12.75">
      <c r="A24" s="1537"/>
      <c r="B24" s="1541"/>
      <c r="C24" s="1544"/>
      <c r="D24" s="562">
        <v>4128</v>
      </c>
      <c r="E24" s="561">
        <f t="shared" si="5"/>
        <v>52500</v>
      </c>
      <c r="F24" s="561">
        <f t="shared" si="6"/>
        <v>52500</v>
      </c>
      <c r="G24" s="561">
        <f t="shared" si="7"/>
        <v>52500</v>
      </c>
      <c r="H24" s="561">
        <v>52500</v>
      </c>
      <c r="I24" s="561"/>
      <c r="J24" s="561"/>
      <c r="K24" s="561"/>
      <c r="L24" s="628"/>
    </row>
    <row r="25" spans="1:13" ht="12.75">
      <c r="A25" s="1537"/>
      <c r="B25" s="1541"/>
      <c r="C25" s="1544"/>
      <c r="D25" s="562">
        <v>4129</v>
      </c>
      <c r="E25" s="561">
        <f t="shared" si="5"/>
        <v>17500</v>
      </c>
      <c r="F25" s="561">
        <f t="shared" si="6"/>
        <v>17500</v>
      </c>
      <c r="G25" s="561">
        <f t="shared" si="7"/>
        <v>17500</v>
      </c>
      <c r="H25" s="561">
        <v>17500</v>
      </c>
      <c r="I25" s="561"/>
      <c r="J25" s="561"/>
      <c r="K25" s="561"/>
      <c r="L25" s="628"/>
    </row>
    <row r="26" spans="1:13" ht="12.75">
      <c r="A26" s="1537"/>
      <c r="B26" s="1541"/>
      <c r="C26" s="1544"/>
      <c r="D26" s="562">
        <v>4178</v>
      </c>
      <c r="E26" s="561">
        <f t="shared" si="5"/>
        <v>7500</v>
      </c>
      <c r="F26" s="561">
        <f t="shared" si="6"/>
        <v>7500</v>
      </c>
      <c r="G26" s="561">
        <f t="shared" si="7"/>
        <v>7500</v>
      </c>
      <c r="H26" s="561">
        <v>7500</v>
      </c>
      <c r="I26" s="561"/>
      <c r="J26" s="561"/>
      <c r="K26" s="561"/>
      <c r="L26" s="628"/>
    </row>
    <row r="27" spans="1:13" ht="12.75">
      <c r="A27" s="1537"/>
      <c r="B27" s="1541"/>
      <c r="C27" s="1544"/>
      <c r="D27" s="562">
        <v>4179</v>
      </c>
      <c r="E27" s="561">
        <f t="shared" si="5"/>
        <v>2500</v>
      </c>
      <c r="F27" s="561">
        <f t="shared" si="6"/>
        <v>2500</v>
      </c>
      <c r="G27" s="561">
        <f t="shared" si="7"/>
        <v>2500</v>
      </c>
      <c r="H27" s="561">
        <v>2500</v>
      </c>
      <c r="I27" s="561"/>
      <c r="J27" s="561"/>
      <c r="K27" s="561"/>
      <c r="L27" s="628"/>
      <c r="M27" s="536"/>
    </row>
    <row r="28" spans="1:13" ht="12.75">
      <c r="A28" s="1537"/>
      <c r="B28" s="1541"/>
      <c r="C28" s="1544"/>
      <c r="D28" s="560">
        <v>4218</v>
      </c>
      <c r="E28" s="561">
        <f t="shared" si="5"/>
        <v>243750</v>
      </c>
      <c r="F28" s="561">
        <f t="shared" si="6"/>
        <v>243750</v>
      </c>
      <c r="G28" s="561">
        <f t="shared" si="7"/>
        <v>243750</v>
      </c>
      <c r="H28" s="561"/>
      <c r="I28" s="561">
        <v>243750</v>
      </c>
      <c r="J28" s="561"/>
      <c r="K28" s="561"/>
      <c r="L28" s="628"/>
    </row>
    <row r="29" spans="1:13" ht="12.75">
      <c r="A29" s="1537"/>
      <c r="B29" s="1541"/>
      <c r="C29" s="1544"/>
      <c r="D29" s="560">
        <v>4219</v>
      </c>
      <c r="E29" s="561">
        <f t="shared" si="5"/>
        <v>81250</v>
      </c>
      <c r="F29" s="561">
        <f t="shared" si="6"/>
        <v>81250</v>
      </c>
      <c r="G29" s="561">
        <f t="shared" si="7"/>
        <v>81250</v>
      </c>
      <c r="H29" s="561"/>
      <c r="I29" s="561">
        <v>81250</v>
      </c>
      <c r="J29" s="561"/>
      <c r="K29" s="561"/>
      <c r="L29" s="628"/>
    </row>
    <row r="30" spans="1:13" ht="12.75">
      <c r="A30" s="1537"/>
      <c r="B30" s="1541"/>
      <c r="C30" s="1544"/>
      <c r="D30" s="560">
        <v>4308</v>
      </c>
      <c r="E30" s="561">
        <f t="shared" si="5"/>
        <v>966000</v>
      </c>
      <c r="F30" s="561">
        <f t="shared" si="6"/>
        <v>966000</v>
      </c>
      <c r="G30" s="561">
        <f t="shared" si="7"/>
        <v>966000</v>
      </c>
      <c r="H30" s="561"/>
      <c r="I30" s="561">
        <v>966000</v>
      </c>
      <c r="J30" s="561"/>
      <c r="K30" s="561"/>
      <c r="L30" s="628"/>
    </row>
    <row r="31" spans="1:13" ht="12.75">
      <c r="A31" s="1537"/>
      <c r="B31" s="1541"/>
      <c r="C31" s="1544"/>
      <c r="D31" s="560">
        <v>4309</v>
      </c>
      <c r="E31" s="561">
        <f t="shared" si="5"/>
        <v>322000</v>
      </c>
      <c r="F31" s="561">
        <f t="shared" si="6"/>
        <v>322000</v>
      </c>
      <c r="G31" s="561">
        <f t="shared" si="7"/>
        <v>322000</v>
      </c>
      <c r="H31" s="561"/>
      <c r="I31" s="561">
        <v>322000</v>
      </c>
      <c r="J31" s="561"/>
      <c r="K31" s="561"/>
      <c r="L31" s="628"/>
    </row>
    <row r="32" spans="1:13" ht="12.75">
      <c r="A32" s="1537"/>
      <c r="B32" s="1541"/>
      <c r="C32" s="1544"/>
      <c r="D32" s="560">
        <v>4358</v>
      </c>
      <c r="E32" s="561">
        <f t="shared" si="5"/>
        <v>750</v>
      </c>
      <c r="F32" s="561">
        <f t="shared" si="6"/>
        <v>750</v>
      </c>
      <c r="G32" s="561">
        <f t="shared" si="7"/>
        <v>750</v>
      </c>
      <c r="H32" s="561"/>
      <c r="I32" s="561">
        <v>750</v>
      </c>
      <c r="J32" s="561"/>
      <c r="K32" s="561"/>
      <c r="L32" s="628"/>
    </row>
    <row r="33" spans="1:13" ht="12.75">
      <c r="A33" s="1537"/>
      <c r="B33" s="1541"/>
      <c r="C33" s="1544"/>
      <c r="D33" s="560">
        <v>4359</v>
      </c>
      <c r="E33" s="561">
        <f t="shared" si="5"/>
        <v>250</v>
      </c>
      <c r="F33" s="561">
        <f t="shared" si="6"/>
        <v>250</v>
      </c>
      <c r="G33" s="561">
        <f t="shared" si="7"/>
        <v>250</v>
      </c>
      <c r="H33" s="561"/>
      <c r="I33" s="561">
        <v>250</v>
      </c>
      <c r="J33" s="561"/>
      <c r="K33" s="561"/>
      <c r="L33" s="628"/>
    </row>
    <row r="34" spans="1:13" ht="12.75">
      <c r="A34" s="1537"/>
      <c r="B34" s="1541"/>
      <c r="C34" s="1544"/>
      <c r="D34" s="560">
        <v>4368</v>
      </c>
      <c r="E34" s="561">
        <f t="shared" si="5"/>
        <v>9000</v>
      </c>
      <c r="F34" s="561">
        <f t="shared" si="6"/>
        <v>9000</v>
      </c>
      <c r="G34" s="561">
        <f t="shared" si="7"/>
        <v>9000</v>
      </c>
      <c r="H34" s="561"/>
      <c r="I34" s="561">
        <v>9000</v>
      </c>
      <c r="J34" s="561"/>
      <c r="K34" s="561"/>
      <c r="L34" s="628"/>
    </row>
    <row r="35" spans="1:13" ht="12.75">
      <c r="A35" s="1537"/>
      <c r="B35" s="1541"/>
      <c r="C35" s="1544"/>
      <c r="D35" s="560">
        <v>4369</v>
      </c>
      <c r="E35" s="561">
        <f t="shared" si="5"/>
        <v>3000</v>
      </c>
      <c r="F35" s="561">
        <f t="shared" si="6"/>
        <v>3000</v>
      </c>
      <c r="G35" s="561">
        <f t="shared" si="7"/>
        <v>3000</v>
      </c>
      <c r="H35" s="561"/>
      <c r="I35" s="561">
        <v>3000</v>
      </c>
      <c r="J35" s="561"/>
      <c r="K35" s="561"/>
      <c r="L35" s="628"/>
    </row>
    <row r="36" spans="1:13" ht="12.75">
      <c r="A36" s="1537"/>
      <c r="B36" s="1541"/>
      <c r="C36" s="1544"/>
      <c r="D36" s="560">
        <v>4418</v>
      </c>
      <c r="E36" s="561">
        <f t="shared" si="5"/>
        <v>15750</v>
      </c>
      <c r="F36" s="561">
        <f t="shared" si="6"/>
        <v>15750</v>
      </c>
      <c r="G36" s="561">
        <f t="shared" si="7"/>
        <v>15750</v>
      </c>
      <c r="H36" s="561"/>
      <c r="I36" s="561">
        <v>15750</v>
      </c>
      <c r="J36" s="561"/>
      <c r="K36" s="561"/>
      <c r="L36" s="628"/>
    </row>
    <row r="37" spans="1:13" ht="12.75">
      <c r="A37" s="1537"/>
      <c r="B37" s="1541"/>
      <c r="C37" s="1544"/>
      <c r="D37" s="560">
        <v>4419</v>
      </c>
      <c r="E37" s="561">
        <f t="shared" si="5"/>
        <v>5250</v>
      </c>
      <c r="F37" s="561">
        <f t="shared" si="6"/>
        <v>5250</v>
      </c>
      <c r="G37" s="561">
        <f t="shared" si="7"/>
        <v>5250</v>
      </c>
      <c r="H37" s="561"/>
      <c r="I37" s="561">
        <v>5250</v>
      </c>
      <c r="J37" s="561"/>
      <c r="K37" s="561"/>
      <c r="L37" s="628"/>
    </row>
    <row r="38" spans="1:13" ht="12.75">
      <c r="A38" s="1537"/>
      <c r="B38" s="1541"/>
      <c r="C38" s="1544"/>
      <c r="D38" s="560">
        <v>4428</v>
      </c>
      <c r="E38" s="561">
        <f t="shared" si="5"/>
        <v>7500</v>
      </c>
      <c r="F38" s="561">
        <f t="shared" si="6"/>
        <v>7500</v>
      </c>
      <c r="G38" s="561">
        <f t="shared" si="7"/>
        <v>7500</v>
      </c>
      <c r="H38" s="561"/>
      <c r="I38" s="561">
        <v>7500</v>
      </c>
      <c r="J38" s="561"/>
      <c r="K38" s="561"/>
      <c r="L38" s="628"/>
    </row>
    <row r="39" spans="1:13" ht="12.75">
      <c r="A39" s="1537"/>
      <c r="B39" s="1541"/>
      <c r="C39" s="1544"/>
      <c r="D39" s="560">
        <v>4429</v>
      </c>
      <c r="E39" s="561">
        <f t="shared" si="5"/>
        <v>2500</v>
      </c>
      <c r="F39" s="561">
        <f t="shared" si="6"/>
        <v>2500</v>
      </c>
      <c r="G39" s="561">
        <f t="shared" si="7"/>
        <v>2500</v>
      </c>
      <c r="H39" s="561"/>
      <c r="I39" s="561">
        <v>2500</v>
      </c>
      <c r="J39" s="561"/>
      <c r="K39" s="561"/>
      <c r="L39" s="628"/>
    </row>
    <row r="40" spans="1:13" ht="12.75">
      <c r="A40" s="1537"/>
      <c r="B40" s="1541"/>
      <c r="C40" s="1544"/>
      <c r="D40" s="560">
        <v>4438</v>
      </c>
      <c r="E40" s="561">
        <f t="shared" si="5"/>
        <v>5250</v>
      </c>
      <c r="F40" s="561">
        <f t="shared" si="6"/>
        <v>5250</v>
      </c>
      <c r="G40" s="561">
        <f t="shared" si="7"/>
        <v>5250</v>
      </c>
      <c r="H40" s="561"/>
      <c r="I40" s="561">
        <v>5250</v>
      </c>
      <c r="J40" s="561"/>
      <c r="K40" s="561"/>
      <c r="L40" s="628"/>
    </row>
    <row r="41" spans="1:13" ht="12.75">
      <c r="A41" s="1537"/>
      <c r="B41" s="1541"/>
      <c r="C41" s="1544"/>
      <c r="D41" s="560">
        <v>4439</v>
      </c>
      <c r="E41" s="561">
        <f t="shared" si="5"/>
        <v>1750</v>
      </c>
      <c r="F41" s="561">
        <f t="shared" si="6"/>
        <v>1750</v>
      </c>
      <c r="G41" s="561">
        <f t="shared" si="7"/>
        <v>1750</v>
      </c>
      <c r="H41" s="561"/>
      <c r="I41" s="561">
        <v>1750</v>
      </c>
      <c r="J41" s="561"/>
      <c r="K41" s="561"/>
      <c r="L41" s="628"/>
    </row>
    <row r="42" spans="1:13" ht="12.75">
      <c r="A42" s="1537"/>
      <c r="B42" s="1541"/>
      <c r="C42" s="1544"/>
      <c r="D42" s="560">
        <v>4708</v>
      </c>
      <c r="E42" s="561">
        <f t="shared" si="5"/>
        <v>18750</v>
      </c>
      <c r="F42" s="561">
        <f t="shared" si="6"/>
        <v>18750</v>
      </c>
      <c r="G42" s="561">
        <f t="shared" si="7"/>
        <v>18750</v>
      </c>
      <c r="H42" s="561"/>
      <c r="I42" s="561">
        <v>18750</v>
      </c>
      <c r="J42" s="561"/>
      <c r="K42" s="561"/>
      <c r="L42" s="628"/>
    </row>
    <row r="43" spans="1:13" ht="12.75">
      <c r="A43" s="1537"/>
      <c r="B43" s="1541"/>
      <c r="C43" s="1544"/>
      <c r="D43" s="560">
        <v>4709</v>
      </c>
      <c r="E43" s="561">
        <f t="shared" si="5"/>
        <v>6250</v>
      </c>
      <c r="F43" s="561">
        <f t="shared" si="6"/>
        <v>6250</v>
      </c>
      <c r="G43" s="561">
        <f t="shared" si="7"/>
        <v>6250</v>
      </c>
      <c r="H43" s="561"/>
      <c r="I43" s="561">
        <v>6250</v>
      </c>
      <c r="J43" s="561"/>
      <c r="K43" s="561"/>
      <c r="L43" s="628"/>
    </row>
    <row r="44" spans="1:13" ht="12.75">
      <c r="A44" s="1537"/>
      <c r="B44" s="1541"/>
      <c r="C44" s="1544"/>
      <c r="D44" s="560">
        <v>6068</v>
      </c>
      <c r="E44" s="561">
        <f t="shared" si="5"/>
        <v>11000</v>
      </c>
      <c r="F44" s="561"/>
      <c r="G44" s="561"/>
      <c r="H44" s="561"/>
      <c r="I44" s="561"/>
      <c r="J44" s="561"/>
      <c r="K44" s="561"/>
      <c r="L44" s="628">
        <v>11000</v>
      </c>
      <c r="M44" s="625"/>
    </row>
    <row r="45" spans="1:13" ht="12.75">
      <c r="A45" s="1537"/>
      <c r="B45" s="1542"/>
      <c r="C45" s="1545"/>
      <c r="D45" s="560">
        <v>6069</v>
      </c>
      <c r="E45" s="561">
        <f t="shared" si="5"/>
        <v>4000</v>
      </c>
      <c r="F45" s="561"/>
      <c r="G45" s="561"/>
      <c r="H45" s="561"/>
      <c r="I45" s="561"/>
      <c r="J45" s="561"/>
      <c r="K45" s="561"/>
      <c r="L45" s="628">
        <v>4000</v>
      </c>
      <c r="M45" s="625"/>
    </row>
    <row r="46" spans="1:13" ht="28.5" customHeight="1">
      <c r="A46" s="1538"/>
      <c r="B46" s="555" t="s">
        <v>384</v>
      </c>
      <c r="C46" s="558" t="s">
        <v>385</v>
      </c>
      <c r="D46" s="558">
        <v>4300</v>
      </c>
      <c r="E46" s="557">
        <f>SUM(F46,L46)</f>
        <v>20000</v>
      </c>
      <c r="F46" s="557">
        <f>SUM(G46,J46,K46)</f>
        <v>20000</v>
      </c>
      <c r="G46" s="557">
        <f>SUM(H46:I46)</f>
        <v>20000</v>
      </c>
      <c r="H46" s="557"/>
      <c r="I46" s="557">
        <v>20000</v>
      </c>
      <c r="J46" s="557"/>
      <c r="K46" s="557"/>
      <c r="L46" s="627"/>
    </row>
    <row r="47" spans="1:13" ht="30.75" customHeight="1">
      <c r="A47" s="1546" t="s">
        <v>565</v>
      </c>
      <c r="B47" s="1547" t="s">
        <v>396</v>
      </c>
      <c r="C47" s="1547"/>
      <c r="D47" s="564"/>
      <c r="E47" s="554">
        <f>SUM(E48)</f>
        <v>54000000</v>
      </c>
      <c r="F47" s="554">
        <f>SUM(F48)</f>
        <v>54000000</v>
      </c>
      <c r="G47" s="554"/>
      <c r="H47" s="554"/>
      <c r="I47" s="554"/>
      <c r="J47" s="554">
        <f t="shared" ref="J47" si="8">SUM(J48)</f>
        <v>54000000</v>
      </c>
      <c r="K47" s="554"/>
      <c r="L47" s="629"/>
    </row>
    <row r="48" spans="1:13" ht="27.75" customHeight="1">
      <c r="A48" s="1546"/>
      <c r="B48" s="555" t="s">
        <v>566</v>
      </c>
      <c r="C48" s="558" t="s">
        <v>404</v>
      </c>
      <c r="D48" s="558">
        <v>2630</v>
      </c>
      <c r="E48" s="557">
        <f>SUM(F48,L48)</f>
        <v>54000000</v>
      </c>
      <c r="F48" s="557">
        <f>SUM(G48,J48,K48)</f>
        <v>54000000</v>
      </c>
      <c r="G48" s="557"/>
      <c r="H48" s="557"/>
      <c r="I48" s="557"/>
      <c r="J48" s="557">
        <v>54000000</v>
      </c>
      <c r="K48" s="557"/>
      <c r="L48" s="627"/>
    </row>
    <row r="49" spans="1:13" ht="29.25" customHeight="1">
      <c r="A49" s="1548" t="s">
        <v>602</v>
      </c>
      <c r="B49" s="1549" t="s">
        <v>419</v>
      </c>
      <c r="C49" s="1549"/>
      <c r="D49" s="553"/>
      <c r="E49" s="554">
        <f>F49+L49</f>
        <v>630000</v>
      </c>
      <c r="F49" s="554">
        <f>SUM(G49,J49,K49)</f>
        <v>480000</v>
      </c>
      <c r="G49" s="554">
        <f>SUM(H49:I49)</f>
        <v>480000</v>
      </c>
      <c r="H49" s="554">
        <f>SUM(H50,H51,H56,H57)</f>
        <v>268000</v>
      </c>
      <c r="I49" s="554">
        <f>SUM(I50,I51,I56,I57)</f>
        <v>212000</v>
      </c>
      <c r="J49" s="554"/>
      <c r="K49" s="554"/>
      <c r="L49" s="629">
        <f t="shared" ref="L49" si="9">SUM(L50,L51,L56,L57)</f>
        <v>150000</v>
      </c>
    </row>
    <row r="50" spans="1:13" ht="29.25" customHeight="1">
      <c r="A50" s="1537"/>
      <c r="B50" s="555" t="s">
        <v>603</v>
      </c>
      <c r="C50" s="558" t="s">
        <v>422</v>
      </c>
      <c r="D50" s="558">
        <v>4390</v>
      </c>
      <c r="E50" s="557">
        <f>F50+L50</f>
        <v>7000</v>
      </c>
      <c r="F50" s="557">
        <f>SUM(G50,J50,K50)</f>
        <v>7000</v>
      </c>
      <c r="G50" s="557">
        <f>SUM(H50:I50)</f>
        <v>7000</v>
      </c>
      <c r="H50" s="557"/>
      <c r="I50" s="557">
        <v>7000</v>
      </c>
      <c r="J50" s="557"/>
      <c r="K50" s="557"/>
      <c r="L50" s="627"/>
    </row>
    <row r="51" spans="1:13" ht="27" customHeight="1">
      <c r="A51" s="1537"/>
      <c r="B51" s="1540" t="s">
        <v>604</v>
      </c>
      <c r="C51" s="1543" t="s">
        <v>633</v>
      </c>
      <c r="D51" s="558" t="s">
        <v>631</v>
      </c>
      <c r="E51" s="557">
        <f>F51+L51</f>
        <v>268000</v>
      </c>
      <c r="F51" s="557">
        <f>SUM(G51,J51,K51)</f>
        <v>268000</v>
      </c>
      <c r="G51" s="557">
        <f>SUM(H51:I51)</f>
        <v>268000</v>
      </c>
      <c r="H51" s="557">
        <v>268000</v>
      </c>
      <c r="I51" s="557"/>
      <c r="J51" s="557"/>
      <c r="K51" s="557"/>
      <c r="L51" s="627"/>
    </row>
    <row r="52" spans="1:13" ht="12.75">
      <c r="A52" s="1537"/>
      <c r="B52" s="1541"/>
      <c r="C52" s="1544"/>
      <c r="D52" s="560">
        <v>4010</v>
      </c>
      <c r="E52" s="561">
        <f>SUM(F52,L52)</f>
        <v>205709</v>
      </c>
      <c r="F52" s="561">
        <f>SUM(G52,J52,K52)</f>
        <v>205709</v>
      </c>
      <c r="G52" s="561">
        <f>SUM(H52:I52)</f>
        <v>205709</v>
      </c>
      <c r="H52" s="561">
        <f>191500+14209</f>
        <v>205709</v>
      </c>
      <c r="I52" s="561"/>
      <c r="J52" s="561"/>
      <c r="K52" s="561"/>
      <c r="L52" s="628"/>
      <c r="M52" s="536"/>
    </row>
    <row r="53" spans="1:13" ht="12.75">
      <c r="A53" s="1537"/>
      <c r="B53" s="1541"/>
      <c r="C53" s="1544"/>
      <c r="D53" s="560">
        <v>4040</v>
      </c>
      <c r="E53" s="561">
        <f t="shared" ref="E53:E64" si="10">SUM(F53,L53)</f>
        <v>16600</v>
      </c>
      <c r="F53" s="561">
        <f t="shared" ref="F53:F55" si="11">SUM(G53,J53,K53)</f>
        <v>16600</v>
      </c>
      <c r="G53" s="561">
        <f t="shared" ref="G53:G55" si="12">SUM(H53:I53)</f>
        <v>16600</v>
      </c>
      <c r="H53" s="561">
        <v>16600</v>
      </c>
      <c r="I53" s="561"/>
      <c r="J53" s="561"/>
      <c r="K53" s="561"/>
      <c r="L53" s="628"/>
    </row>
    <row r="54" spans="1:13" ht="12.75">
      <c r="A54" s="1537"/>
      <c r="B54" s="1541"/>
      <c r="C54" s="1544"/>
      <c r="D54" s="560">
        <v>4110</v>
      </c>
      <c r="E54" s="561">
        <f t="shared" si="10"/>
        <v>40243</v>
      </c>
      <c r="F54" s="561">
        <f t="shared" si="11"/>
        <v>40243</v>
      </c>
      <c r="G54" s="561">
        <f t="shared" si="12"/>
        <v>40243</v>
      </c>
      <c r="H54" s="561">
        <f>37800+2443</f>
        <v>40243</v>
      </c>
      <c r="I54" s="561"/>
      <c r="J54" s="561"/>
      <c r="K54" s="561"/>
      <c r="L54" s="628"/>
      <c r="M54" s="536"/>
    </row>
    <row r="55" spans="1:13" ht="12.75">
      <c r="A55" s="1537"/>
      <c r="B55" s="1542"/>
      <c r="C55" s="1545"/>
      <c r="D55" s="560">
        <v>4120</v>
      </c>
      <c r="E55" s="561">
        <f t="shared" si="10"/>
        <v>5448</v>
      </c>
      <c r="F55" s="561">
        <f t="shared" si="11"/>
        <v>5448</v>
      </c>
      <c r="G55" s="561">
        <f t="shared" si="12"/>
        <v>5448</v>
      </c>
      <c r="H55" s="561">
        <f>5100+348</f>
        <v>5448</v>
      </c>
      <c r="I55" s="561"/>
      <c r="J55" s="561"/>
      <c r="K55" s="561"/>
      <c r="L55" s="628"/>
    </row>
    <row r="56" spans="1:13" ht="30" customHeight="1">
      <c r="A56" s="1537"/>
      <c r="B56" s="555" t="s">
        <v>605</v>
      </c>
      <c r="C56" s="558" t="s">
        <v>428</v>
      </c>
      <c r="D56" s="558">
        <v>4300</v>
      </c>
      <c r="E56" s="557">
        <f t="shared" si="10"/>
        <v>27000</v>
      </c>
      <c r="F56" s="557">
        <f>SUM(G56,J56,K56)</f>
        <v>27000</v>
      </c>
      <c r="G56" s="557">
        <f>SUM(H56:I56)</f>
        <v>27000</v>
      </c>
      <c r="H56" s="557"/>
      <c r="I56" s="557">
        <v>27000</v>
      </c>
      <c r="J56" s="557"/>
      <c r="K56" s="557"/>
      <c r="L56" s="627"/>
    </row>
    <row r="57" spans="1:13" ht="27.75" customHeight="1">
      <c r="A57" s="1537"/>
      <c r="B57" s="1540" t="s">
        <v>606</v>
      </c>
      <c r="C57" s="1543" t="s">
        <v>385</v>
      </c>
      <c r="D57" s="558" t="s">
        <v>631</v>
      </c>
      <c r="E57" s="557">
        <f t="shared" si="10"/>
        <v>328000</v>
      </c>
      <c r="F57" s="557">
        <f>SUM(G57,J57,K57)</f>
        <v>178000</v>
      </c>
      <c r="G57" s="557">
        <f>SUM(H57:I57)</f>
        <v>178000</v>
      </c>
      <c r="H57" s="557"/>
      <c r="I57" s="557">
        <v>178000</v>
      </c>
      <c r="J57" s="557"/>
      <c r="K57" s="557"/>
      <c r="L57" s="627">
        <v>150000</v>
      </c>
    </row>
    <row r="58" spans="1:13" ht="12.75">
      <c r="A58" s="1537"/>
      <c r="B58" s="1541"/>
      <c r="C58" s="1544"/>
      <c r="D58" s="560">
        <v>4270</v>
      </c>
      <c r="E58" s="561">
        <f t="shared" si="10"/>
        <v>178000</v>
      </c>
      <c r="F58" s="561">
        <f>SUM(G58,J58,K58)</f>
        <v>178000</v>
      </c>
      <c r="G58" s="561">
        <v>178000</v>
      </c>
      <c r="H58" s="561"/>
      <c r="I58" s="561">
        <v>178000</v>
      </c>
      <c r="J58" s="561"/>
      <c r="K58" s="561"/>
      <c r="L58" s="628"/>
    </row>
    <row r="59" spans="1:13" ht="12.75">
      <c r="A59" s="1538"/>
      <c r="B59" s="1542"/>
      <c r="C59" s="1545"/>
      <c r="D59" s="560">
        <v>6050</v>
      </c>
      <c r="E59" s="561">
        <f t="shared" si="10"/>
        <v>150000</v>
      </c>
      <c r="F59" s="561"/>
      <c r="G59" s="561"/>
      <c r="H59" s="561"/>
      <c r="I59" s="561"/>
      <c r="J59" s="561"/>
      <c r="K59" s="561"/>
      <c r="L59" s="628">
        <v>150000</v>
      </c>
    </row>
    <row r="60" spans="1:13" ht="29.25" customHeight="1">
      <c r="A60" s="1548" t="s">
        <v>239</v>
      </c>
      <c r="B60" s="1547" t="s">
        <v>299</v>
      </c>
      <c r="C60" s="1547"/>
      <c r="D60" s="564"/>
      <c r="E60" s="554">
        <f t="shared" si="10"/>
        <v>758000</v>
      </c>
      <c r="F60" s="554">
        <f>SUM(G60,J60,K60)</f>
        <v>758000</v>
      </c>
      <c r="G60" s="554">
        <f>SUM(H60:I60)</f>
        <v>758000</v>
      </c>
      <c r="H60" s="554">
        <f>SUM(H61,H65)</f>
        <v>740675</v>
      </c>
      <c r="I60" s="554">
        <f t="shared" ref="I60" si="13">SUM(I61:I65)</f>
        <v>17325</v>
      </c>
      <c r="J60" s="554"/>
      <c r="K60" s="554"/>
      <c r="L60" s="629"/>
    </row>
    <row r="61" spans="1:13" s="567" customFormat="1" ht="23.25" customHeight="1">
      <c r="A61" s="1537"/>
      <c r="B61" s="1540" t="s">
        <v>607</v>
      </c>
      <c r="C61" s="1543" t="s">
        <v>436</v>
      </c>
      <c r="D61" s="558" t="s">
        <v>631</v>
      </c>
      <c r="E61" s="557">
        <f t="shared" si="10"/>
        <v>694000</v>
      </c>
      <c r="F61" s="557">
        <f>SUM(G61,J61,K61)</f>
        <v>694000</v>
      </c>
      <c r="G61" s="557">
        <f>SUM(H61:I61)</f>
        <v>694000</v>
      </c>
      <c r="H61" s="557">
        <f>SUM(H62:H64)</f>
        <v>694000</v>
      </c>
      <c r="I61" s="557"/>
      <c r="J61" s="565"/>
      <c r="K61" s="565"/>
      <c r="L61" s="627"/>
      <c r="M61" s="566"/>
    </row>
    <row r="62" spans="1:13" s="567" customFormat="1" ht="12.75">
      <c r="A62" s="1537"/>
      <c r="B62" s="1541"/>
      <c r="C62" s="1544"/>
      <c r="D62" s="560">
        <v>4010</v>
      </c>
      <c r="E62" s="561">
        <f t="shared" si="10"/>
        <v>580074</v>
      </c>
      <c r="F62" s="561">
        <f>SUM(G62,J62,K62)</f>
        <v>580074</v>
      </c>
      <c r="G62" s="561">
        <f>SUM(H62:I62)</f>
        <v>580074</v>
      </c>
      <c r="H62" s="561">
        <v>580074</v>
      </c>
      <c r="I62" s="561"/>
      <c r="J62" s="568"/>
      <c r="K62" s="568"/>
      <c r="L62" s="628"/>
    </row>
    <row r="63" spans="1:13" s="567" customFormat="1" ht="12.75">
      <c r="A63" s="1537"/>
      <c r="B63" s="1541"/>
      <c r="C63" s="1544"/>
      <c r="D63" s="560">
        <v>4110</v>
      </c>
      <c r="E63" s="561">
        <f t="shared" si="10"/>
        <v>99714</v>
      </c>
      <c r="F63" s="561">
        <f t="shared" ref="F63:F64" si="14">SUM(G63,J63,K63)</f>
        <v>99714</v>
      </c>
      <c r="G63" s="561">
        <f t="shared" ref="G63:G64" si="15">SUM(H63:I63)</f>
        <v>99714</v>
      </c>
      <c r="H63" s="561">
        <v>99714</v>
      </c>
      <c r="I63" s="561"/>
      <c r="J63" s="568"/>
      <c r="K63" s="568"/>
      <c r="L63" s="628"/>
      <c r="M63" s="566"/>
    </row>
    <row r="64" spans="1:13" s="567" customFormat="1" ht="12.75">
      <c r="A64" s="1537"/>
      <c r="B64" s="1542"/>
      <c r="C64" s="1545"/>
      <c r="D64" s="560">
        <v>4120</v>
      </c>
      <c r="E64" s="561">
        <f t="shared" si="10"/>
        <v>14212</v>
      </c>
      <c r="F64" s="561">
        <f t="shared" si="14"/>
        <v>14212</v>
      </c>
      <c r="G64" s="561">
        <f t="shared" si="15"/>
        <v>14212</v>
      </c>
      <c r="H64" s="561">
        <v>14212</v>
      </c>
      <c r="I64" s="561"/>
      <c r="J64" s="568"/>
      <c r="K64" s="568"/>
      <c r="L64" s="628"/>
    </row>
    <row r="65" spans="1:13" ht="24" customHeight="1">
      <c r="A65" s="1537"/>
      <c r="B65" s="1540" t="s">
        <v>608</v>
      </c>
      <c r="C65" s="1543" t="s">
        <v>442</v>
      </c>
      <c r="D65" s="558" t="s">
        <v>631</v>
      </c>
      <c r="E65" s="557">
        <f>SUM(F65,L65)</f>
        <v>64000</v>
      </c>
      <c r="F65" s="557">
        <f>SUM(G65,J65,K65)</f>
        <v>64000</v>
      </c>
      <c r="G65" s="557">
        <f>SUM(H65:I65)</f>
        <v>64000</v>
      </c>
      <c r="H65" s="557">
        <v>46675</v>
      </c>
      <c r="I65" s="557">
        <v>17325</v>
      </c>
      <c r="J65" s="557"/>
      <c r="K65" s="557"/>
      <c r="L65" s="627"/>
    </row>
    <row r="66" spans="1:13" ht="12.75">
      <c r="A66" s="1537"/>
      <c r="B66" s="1541"/>
      <c r="C66" s="1544"/>
      <c r="D66" s="560">
        <v>4110</v>
      </c>
      <c r="E66" s="561">
        <f>SUM(F66,L66)</f>
        <v>3000</v>
      </c>
      <c r="F66" s="561">
        <f>SUM(G66,J66,K66)</f>
        <v>3000</v>
      </c>
      <c r="G66" s="561">
        <f>SUM(H66:I66)</f>
        <v>3000</v>
      </c>
      <c r="H66" s="561">
        <v>3000</v>
      </c>
      <c r="I66" s="561"/>
      <c r="J66" s="561"/>
      <c r="K66" s="561"/>
      <c r="L66" s="628"/>
    </row>
    <row r="67" spans="1:13" ht="12.75">
      <c r="A67" s="1537"/>
      <c r="B67" s="1541"/>
      <c r="C67" s="1544"/>
      <c r="D67" s="560">
        <v>4120</v>
      </c>
      <c r="E67" s="561">
        <f t="shared" ref="E67:E70" si="16">SUM(F67,L67)</f>
        <v>425</v>
      </c>
      <c r="F67" s="561">
        <f t="shared" ref="F67:F70" si="17">SUM(G67,J67,K67)</f>
        <v>425</v>
      </c>
      <c r="G67" s="561">
        <f t="shared" ref="G67:G70" si="18">SUM(H67:I67)</f>
        <v>425</v>
      </c>
      <c r="H67" s="561">
        <v>425</v>
      </c>
      <c r="I67" s="561"/>
      <c r="J67" s="561"/>
      <c r="K67" s="561"/>
      <c r="L67" s="628"/>
    </row>
    <row r="68" spans="1:13" ht="12.75">
      <c r="A68" s="1537"/>
      <c r="B68" s="1541"/>
      <c r="C68" s="1544"/>
      <c r="D68" s="560">
        <v>4170</v>
      </c>
      <c r="E68" s="561">
        <f t="shared" si="16"/>
        <v>43250</v>
      </c>
      <c r="F68" s="561">
        <f t="shared" si="17"/>
        <v>43250</v>
      </c>
      <c r="G68" s="561">
        <f t="shared" si="18"/>
        <v>43250</v>
      </c>
      <c r="H68" s="561">
        <v>43250</v>
      </c>
      <c r="I68" s="561"/>
      <c r="J68" s="561"/>
      <c r="K68" s="561"/>
      <c r="L68" s="628"/>
      <c r="M68" s="536"/>
    </row>
    <row r="69" spans="1:13" ht="12.75">
      <c r="A69" s="1537"/>
      <c r="B69" s="1541"/>
      <c r="C69" s="1544"/>
      <c r="D69" s="560">
        <v>4210</v>
      </c>
      <c r="E69" s="561">
        <f t="shared" si="16"/>
        <v>4000</v>
      </c>
      <c r="F69" s="561">
        <f t="shared" si="17"/>
        <v>4000</v>
      </c>
      <c r="G69" s="561">
        <f t="shared" si="18"/>
        <v>4000</v>
      </c>
      <c r="H69" s="561"/>
      <c r="I69" s="561">
        <v>4000</v>
      </c>
      <c r="J69" s="561"/>
      <c r="K69" s="561"/>
      <c r="L69" s="628"/>
    </row>
    <row r="70" spans="1:13" ht="12.75">
      <c r="A70" s="1538"/>
      <c r="B70" s="1542"/>
      <c r="C70" s="1545"/>
      <c r="D70" s="560">
        <v>4300</v>
      </c>
      <c r="E70" s="561">
        <f t="shared" si="16"/>
        <v>13325</v>
      </c>
      <c r="F70" s="561">
        <f t="shared" si="17"/>
        <v>13325</v>
      </c>
      <c r="G70" s="561">
        <f t="shared" si="18"/>
        <v>13325</v>
      </c>
      <c r="H70" s="561"/>
      <c r="I70" s="561">
        <v>13325</v>
      </c>
      <c r="J70" s="561"/>
      <c r="K70" s="561"/>
      <c r="L70" s="628"/>
      <c r="M70" s="536"/>
    </row>
    <row r="71" spans="1:13" ht="29.25" customHeight="1">
      <c r="A71" s="1512" t="s">
        <v>609</v>
      </c>
      <c r="B71" s="1547" t="s">
        <v>455</v>
      </c>
      <c r="C71" s="1547"/>
      <c r="D71" s="564"/>
      <c r="E71" s="554">
        <f>SUM(E72)</f>
        <v>5000</v>
      </c>
      <c r="F71" s="554">
        <f>SUM(F72)</f>
        <v>5000</v>
      </c>
      <c r="G71" s="554">
        <f>SUM(H71:I71)</f>
        <v>5000</v>
      </c>
      <c r="H71" s="554"/>
      <c r="I71" s="554">
        <f>SUM(I72)</f>
        <v>5000</v>
      </c>
      <c r="J71" s="554"/>
      <c r="K71" s="554"/>
      <c r="L71" s="629"/>
    </row>
    <row r="72" spans="1:13" ht="27" customHeight="1">
      <c r="A72" s="1501"/>
      <c r="B72" s="555" t="s">
        <v>610</v>
      </c>
      <c r="C72" s="558" t="s">
        <v>456</v>
      </c>
      <c r="D72" s="558">
        <v>4210</v>
      </c>
      <c r="E72" s="557">
        <f>SUM(F72,L72)</f>
        <v>5000</v>
      </c>
      <c r="F72" s="557">
        <f>SUM(G72,J72,K72)</f>
        <v>5000</v>
      </c>
      <c r="G72" s="557">
        <f>SUM(H72:I72)</f>
        <v>5000</v>
      </c>
      <c r="H72" s="557"/>
      <c r="I72" s="557">
        <v>5000</v>
      </c>
      <c r="J72" s="565"/>
      <c r="K72" s="565"/>
      <c r="L72" s="627"/>
    </row>
    <row r="73" spans="1:13" ht="27.75" customHeight="1">
      <c r="A73" s="1502" t="s">
        <v>611</v>
      </c>
      <c r="B73" s="1549" t="s">
        <v>612</v>
      </c>
      <c r="C73" s="1549"/>
      <c r="D73" s="553"/>
      <c r="E73" s="554">
        <f>SUM(E74:E75)</f>
        <v>185000</v>
      </c>
      <c r="F73" s="554">
        <f t="shared" ref="F73:L73" si="19">SUM(F74:F75)</f>
        <v>35000</v>
      </c>
      <c r="G73" s="554">
        <f>SUM(H73:I73)</f>
        <v>35000</v>
      </c>
      <c r="H73" s="554"/>
      <c r="I73" s="554">
        <f t="shared" si="19"/>
        <v>35000</v>
      </c>
      <c r="J73" s="554"/>
      <c r="K73" s="554"/>
      <c r="L73" s="629">
        <f t="shared" si="19"/>
        <v>150000</v>
      </c>
    </row>
    <row r="74" spans="1:13" ht="27.75" customHeight="1">
      <c r="A74" s="1502"/>
      <c r="B74" s="543">
        <v>85141</v>
      </c>
      <c r="C74" s="543" t="s">
        <v>493</v>
      </c>
      <c r="D74" s="543">
        <v>6220</v>
      </c>
      <c r="E74" s="557">
        <f>SUM(F74,L74)</f>
        <v>150000</v>
      </c>
      <c r="F74" s="557"/>
      <c r="G74" s="557"/>
      <c r="H74" s="557"/>
      <c r="I74" s="557"/>
      <c r="J74" s="557"/>
      <c r="K74" s="557"/>
      <c r="L74" s="627">
        <v>150000</v>
      </c>
    </row>
    <row r="75" spans="1:13" ht="55.5" customHeight="1">
      <c r="A75" s="1502"/>
      <c r="B75" s="555" t="s">
        <v>614</v>
      </c>
      <c r="C75" s="558" t="s">
        <v>494</v>
      </c>
      <c r="D75" s="558">
        <v>4130</v>
      </c>
      <c r="E75" s="557">
        <f>SUM(F75,L75)</f>
        <v>35000</v>
      </c>
      <c r="F75" s="557">
        <f>SUM(G75,J75,K75)</f>
        <v>35000</v>
      </c>
      <c r="G75" s="557">
        <f>SUM(H75:I75)</f>
        <v>35000</v>
      </c>
      <c r="H75" s="557"/>
      <c r="I75" s="557">
        <v>35000</v>
      </c>
      <c r="J75" s="557"/>
      <c r="K75" s="557"/>
      <c r="L75" s="627"/>
    </row>
    <row r="76" spans="1:13" ht="25.5" customHeight="1">
      <c r="A76" s="1512" t="s">
        <v>616</v>
      </c>
      <c r="B76" s="1547" t="s">
        <v>495</v>
      </c>
      <c r="C76" s="1547"/>
      <c r="D76" s="564"/>
      <c r="E76" s="554">
        <f>SUM(F76,L76)</f>
        <v>1762000</v>
      </c>
      <c r="F76" s="554">
        <f>SUM(G76,J76,K76)</f>
        <v>1762000</v>
      </c>
      <c r="G76" s="554">
        <f>SUM(H76:I76)</f>
        <v>1760850</v>
      </c>
      <c r="H76" s="554">
        <f>SUM(H77,H82)</f>
        <v>1621870</v>
      </c>
      <c r="I76" s="554">
        <f>SUM(I77,I82)</f>
        <v>138980</v>
      </c>
      <c r="J76" s="554"/>
      <c r="K76" s="554">
        <f>SUM(K77,K82)</f>
        <v>1150</v>
      </c>
      <c r="L76" s="629"/>
    </row>
    <row r="77" spans="1:13" ht="31.5" customHeight="1">
      <c r="A77" s="1513"/>
      <c r="B77" s="1540" t="s">
        <v>617</v>
      </c>
      <c r="C77" s="1543" t="s">
        <v>496</v>
      </c>
      <c r="D77" s="558" t="s">
        <v>631</v>
      </c>
      <c r="E77" s="557">
        <f>SUM(F77,L77)</f>
        <v>1062000</v>
      </c>
      <c r="F77" s="557">
        <f>SUM(G77,J77,K77)</f>
        <v>1062000</v>
      </c>
      <c r="G77" s="557">
        <f>SUM(H77:I77)</f>
        <v>1062000</v>
      </c>
      <c r="H77" s="557">
        <f>SUM(H78:H81)</f>
        <v>1062000</v>
      </c>
      <c r="I77" s="557"/>
      <c r="J77" s="557"/>
      <c r="K77" s="557"/>
      <c r="L77" s="627"/>
      <c r="M77" s="536"/>
    </row>
    <row r="78" spans="1:13" ht="12.75">
      <c r="A78" s="1513"/>
      <c r="B78" s="1541"/>
      <c r="C78" s="1544"/>
      <c r="D78" s="560">
        <v>4010</v>
      </c>
      <c r="E78" s="561">
        <f>SUM(F78,L78)</f>
        <v>865526</v>
      </c>
      <c r="F78" s="561">
        <f>SUM(G78,J78,K78)</f>
        <v>865526</v>
      </c>
      <c r="G78" s="561">
        <f>SUM(H78:I78)</f>
        <v>865526</v>
      </c>
      <c r="H78" s="561">
        <v>865526</v>
      </c>
      <c r="I78" s="561"/>
      <c r="J78" s="561"/>
      <c r="K78" s="561"/>
      <c r="L78" s="628"/>
    </row>
    <row r="79" spans="1:13" ht="12.75">
      <c r="A79" s="1513"/>
      <c r="B79" s="1541"/>
      <c r="C79" s="1544"/>
      <c r="D79" s="560">
        <v>4040</v>
      </c>
      <c r="E79" s="561">
        <f t="shared" ref="E79:E81" si="20">SUM(F79,L79)</f>
        <v>14440</v>
      </c>
      <c r="F79" s="561">
        <f t="shared" ref="F79:F81" si="21">SUM(G79,J79,K79)</f>
        <v>14440</v>
      </c>
      <c r="G79" s="561">
        <f t="shared" ref="G79:G81" si="22">SUM(H79:I79)</f>
        <v>14440</v>
      </c>
      <c r="H79" s="561">
        <v>14440</v>
      </c>
      <c r="I79" s="561"/>
      <c r="J79" s="561"/>
      <c r="K79" s="561"/>
      <c r="L79" s="628"/>
    </row>
    <row r="80" spans="1:13" ht="12.75">
      <c r="A80" s="1513"/>
      <c r="B80" s="1541"/>
      <c r="C80" s="1544"/>
      <c r="D80" s="560">
        <v>4110</v>
      </c>
      <c r="E80" s="561">
        <f t="shared" si="20"/>
        <v>159217</v>
      </c>
      <c r="F80" s="561">
        <f t="shared" si="21"/>
        <v>159217</v>
      </c>
      <c r="G80" s="561">
        <f t="shared" si="22"/>
        <v>159217</v>
      </c>
      <c r="H80" s="561">
        <v>159217</v>
      </c>
      <c r="I80" s="561"/>
      <c r="J80" s="561"/>
      <c r="K80" s="561"/>
      <c r="L80" s="628"/>
    </row>
    <row r="81" spans="1:13" ht="12.75">
      <c r="A81" s="1513"/>
      <c r="B81" s="1542"/>
      <c r="C81" s="1545"/>
      <c r="D81" s="560">
        <v>4120</v>
      </c>
      <c r="E81" s="561">
        <f t="shared" si="20"/>
        <v>22817</v>
      </c>
      <c r="F81" s="561">
        <f t="shared" si="21"/>
        <v>22817</v>
      </c>
      <c r="G81" s="561">
        <f t="shared" si="22"/>
        <v>22817</v>
      </c>
      <c r="H81" s="561">
        <v>22817</v>
      </c>
      <c r="I81" s="561"/>
      <c r="J81" s="561"/>
      <c r="K81" s="561"/>
      <c r="L81" s="628"/>
    </row>
    <row r="82" spans="1:13" ht="30" customHeight="1">
      <c r="A82" s="1513"/>
      <c r="B82" s="1540" t="s">
        <v>619</v>
      </c>
      <c r="C82" s="1543" t="s">
        <v>620</v>
      </c>
      <c r="D82" s="558" t="s">
        <v>631</v>
      </c>
      <c r="E82" s="557">
        <f>SUM(F82,L82)</f>
        <v>700000</v>
      </c>
      <c r="F82" s="557">
        <f>SUM(G82,J82,K82)</f>
        <v>700000</v>
      </c>
      <c r="G82" s="557">
        <f>SUM(H82:I82)</f>
        <v>698850</v>
      </c>
      <c r="H82" s="557">
        <f>SUM(H83:H103)</f>
        <v>559870</v>
      </c>
      <c r="I82" s="557">
        <f>SUM(I83:I103)</f>
        <v>138980</v>
      </c>
      <c r="J82" s="557"/>
      <c r="K82" s="557">
        <f t="shared" ref="K82" si="23">SUM(K83:K103)</f>
        <v>1150</v>
      </c>
      <c r="L82" s="627"/>
    </row>
    <row r="83" spans="1:13" ht="12.75">
      <c r="A83" s="1513"/>
      <c r="B83" s="1541"/>
      <c r="C83" s="1544"/>
      <c r="D83" s="560">
        <v>3020</v>
      </c>
      <c r="E83" s="561">
        <f>SUM(F83,L83)</f>
        <v>1150</v>
      </c>
      <c r="F83" s="561">
        <f>SUM(G83,J83,K83)</f>
        <v>1150</v>
      </c>
      <c r="G83" s="561"/>
      <c r="H83" s="561"/>
      <c r="I83" s="561"/>
      <c r="J83" s="561"/>
      <c r="K83" s="561">
        <v>1150</v>
      </c>
      <c r="L83" s="628"/>
    </row>
    <row r="84" spans="1:13" ht="12.75">
      <c r="A84" s="1513"/>
      <c r="B84" s="1541"/>
      <c r="C84" s="1544"/>
      <c r="D84" s="562">
        <v>4010</v>
      </c>
      <c r="E84" s="561">
        <f t="shared" ref="E84:E103" si="24">SUM(F84,L84)</f>
        <v>430308</v>
      </c>
      <c r="F84" s="561">
        <f t="shared" ref="F84:F103" si="25">SUM(G84,J84,K84)</f>
        <v>430308</v>
      </c>
      <c r="G84" s="561">
        <f t="shared" ref="G84:G103" si="26">SUM(H84:I84)</f>
        <v>430308</v>
      </c>
      <c r="H84" s="561">
        <v>430308</v>
      </c>
      <c r="I84" s="561"/>
      <c r="J84" s="561"/>
      <c r="K84" s="561"/>
      <c r="L84" s="628"/>
      <c r="M84" s="536"/>
    </row>
    <row r="85" spans="1:13" ht="12.75">
      <c r="A85" s="1513"/>
      <c r="B85" s="1541"/>
      <c r="C85" s="1544"/>
      <c r="D85" s="562">
        <v>4040</v>
      </c>
      <c r="E85" s="561">
        <f t="shared" si="24"/>
        <v>44000</v>
      </c>
      <c r="F85" s="561">
        <f t="shared" si="25"/>
        <v>44000</v>
      </c>
      <c r="G85" s="561">
        <f t="shared" si="26"/>
        <v>44000</v>
      </c>
      <c r="H85" s="561">
        <v>44000</v>
      </c>
      <c r="I85" s="561"/>
      <c r="J85" s="561"/>
      <c r="K85" s="561"/>
      <c r="L85" s="628"/>
    </row>
    <row r="86" spans="1:13" ht="12.75">
      <c r="A86" s="1513"/>
      <c r="B86" s="1541"/>
      <c r="C86" s="1544"/>
      <c r="D86" s="562">
        <v>4110</v>
      </c>
      <c r="E86" s="561">
        <f t="shared" si="24"/>
        <v>73970</v>
      </c>
      <c r="F86" s="561">
        <f t="shared" si="25"/>
        <v>73970</v>
      </c>
      <c r="G86" s="561">
        <f t="shared" si="26"/>
        <v>73970</v>
      </c>
      <c r="H86" s="561">
        <v>73970</v>
      </c>
      <c r="I86" s="561"/>
      <c r="J86" s="561"/>
      <c r="K86" s="561"/>
      <c r="L86" s="628"/>
    </row>
    <row r="87" spans="1:13" ht="12.75">
      <c r="A87" s="1513"/>
      <c r="B87" s="1541"/>
      <c r="C87" s="1544"/>
      <c r="D87" s="562">
        <v>4120</v>
      </c>
      <c r="E87" s="561">
        <f t="shared" si="24"/>
        <v>10542</v>
      </c>
      <c r="F87" s="561">
        <f t="shared" si="25"/>
        <v>10542</v>
      </c>
      <c r="G87" s="561">
        <f t="shared" si="26"/>
        <v>10542</v>
      </c>
      <c r="H87" s="561">
        <v>10542</v>
      </c>
      <c r="I87" s="561"/>
      <c r="J87" s="561"/>
      <c r="K87" s="561"/>
      <c r="L87" s="628"/>
      <c r="M87" s="536"/>
    </row>
    <row r="88" spans="1:13" ht="12.75">
      <c r="A88" s="1513"/>
      <c r="B88" s="1541"/>
      <c r="C88" s="1544"/>
      <c r="D88" s="562">
        <v>4170</v>
      </c>
      <c r="E88" s="561">
        <f t="shared" si="24"/>
        <v>1050</v>
      </c>
      <c r="F88" s="561">
        <f t="shared" si="25"/>
        <v>1050</v>
      </c>
      <c r="G88" s="561">
        <f t="shared" si="26"/>
        <v>1050</v>
      </c>
      <c r="H88" s="561">
        <v>1050</v>
      </c>
      <c r="I88" s="561"/>
      <c r="J88" s="561"/>
      <c r="K88" s="561"/>
      <c r="L88" s="628"/>
    </row>
    <row r="89" spans="1:13" ht="12.75">
      <c r="A89" s="1513"/>
      <c r="B89" s="1541"/>
      <c r="C89" s="1544"/>
      <c r="D89" s="560">
        <v>4140</v>
      </c>
      <c r="E89" s="561">
        <f t="shared" si="24"/>
        <v>9450</v>
      </c>
      <c r="F89" s="561">
        <f t="shared" si="25"/>
        <v>9450</v>
      </c>
      <c r="G89" s="561">
        <f t="shared" si="26"/>
        <v>9450</v>
      </c>
      <c r="H89" s="561"/>
      <c r="I89" s="561">
        <v>9450</v>
      </c>
      <c r="J89" s="561"/>
      <c r="K89" s="561"/>
      <c r="L89" s="628"/>
    </row>
    <row r="90" spans="1:13" ht="12.75">
      <c r="A90" s="1513"/>
      <c r="B90" s="1541"/>
      <c r="C90" s="1544"/>
      <c r="D90" s="560">
        <v>4210</v>
      </c>
      <c r="E90" s="561">
        <f t="shared" si="24"/>
        <v>22010</v>
      </c>
      <c r="F90" s="561">
        <f t="shared" si="25"/>
        <v>22010</v>
      </c>
      <c r="G90" s="561">
        <f t="shared" si="26"/>
        <v>22010</v>
      </c>
      <c r="H90" s="561"/>
      <c r="I90" s="561">
        <v>22010</v>
      </c>
      <c r="J90" s="561"/>
      <c r="K90" s="561"/>
      <c r="L90" s="628"/>
    </row>
    <row r="91" spans="1:13" ht="12.75">
      <c r="A91" s="1513"/>
      <c r="B91" s="1541"/>
      <c r="C91" s="1544"/>
      <c r="D91" s="560">
        <v>4260</v>
      </c>
      <c r="E91" s="561">
        <f t="shared" si="24"/>
        <v>2880</v>
      </c>
      <c r="F91" s="561">
        <f t="shared" si="25"/>
        <v>2880</v>
      </c>
      <c r="G91" s="561">
        <f t="shared" si="26"/>
        <v>2880</v>
      </c>
      <c r="H91" s="561"/>
      <c r="I91" s="561">
        <v>2880</v>
      </c>
      <c r="J91" s="561"/>
      <c r="K91" s="561"/>
      <c r="L91" s="628"/>
    </row>
    <row r="92" spans="1:13" ht="12.75">
      <c r="A92" s="1513"/>
      <c r="B92" s="1541"/>
      <c r="C92" s="1544"/>
      <c r="D92" s="560">
        <v>4270</v>
      </c>
      <c r="E92" s="561">
        <f t="shared" si="24"/>
        <v>0</v>
      </c>
      <c r="F92" s="561">
        <f t="shared" si="25"/>
        <v>0</v>
      </c>
      <c r="G92" s="561">
        <f t="shared" si="26"/>
        <v>0</v>
      </c>
      <c r="H92" s="561"/>
      <c r="I92" s="561">
        <v>0</v>
      </c>
      <c r="J92" s="561"/>
      <c r="K92" s="561"/>
      <c r="L92" s="628"/>
    </row>
    <row r="93" spans="1:13" ht="12.75">
      <c r="A93" s="1513"/>
      <c r="B93" s="1541"/>
      <c r="C93" s="1544"/>
      <c r="D93" s="560">
        <v>4280</v>
      </c>
      <c r="E93" s="561">
        <f t="shared" si="24"/>
        <v>1000</v>
      </c>
      <c r="F93" s="561">
        <f t="shared" si="25"/>
        <v>1000</v>
      </c>
      <c r="G93" s="561">
        <f t="shared" si="26"/>
        <v>1000</v>
      </c>
      <c r="H93" s="561"/>
      <c r="I93" s="561">
        <v>1000</v>
      </c>
      <c r="J93" s="561"/>
      <c r="K93" s="561"/>
      <c r="L93" s="628"/>
    </row>
    <row r="94" spans="1:13" ht="12.75">
      <c r="A94" s="1513"/>
      <c r="B94" s="1541"/>
      <c r="C94" s="1544"/>
      <c r="D94" s="560">
        <v>4300</v>
      </c>
      <c r="E94" s="561">
        <f t="shared" si="24"/>
        <v>33920</v>
      </c>
      <c r="F94" s="561">
        <f t="shared" si="25"/>
        <v>33920</v>
      </c>
      <c r="G94" s="561">
        <f t="shared" si="26"/>
        <v>33920</v>
      </c>
      <c r="H94" s="561"/>
      <c r="I94" s="561">
        <v>33920</v>
      </c>
      <c r="J94" s="561"/>
      <c r="K94" s="561"/>
      <c r="L94" s="628"/>
    </row>
    <row r="95" spans="1:13" ht="12.75">
      <c r="A95" s="1513"/>
      <c r="B95" s="1541"/>
      <c r="C95" s="1544"/>
      <c r="D95" s="560">
        <v>4350</v>
      </c>
      <c r="E95" s="561">
        <f t="shared" si="24"/>
        <v>1440</v>
      </c>
      <c r="F95" s="561">
        <f t="shared" si="25"/>
        <v>1440</v>
      </c>
      <c r="G95" s="561">
        <f t="shared" si="26"/>
        <v>1440</v>
      </c>
      <c r="H95" s="561"/>
      <c r="I95" s="561">
        <v>1440</v>
      </c>
      <c r="J95" s="561"/>
      <c r="K95" s="561"/>
      <c r="L95" s="628"/>
    </row>
    <row r="96" spans="1:13" ht="12.75">
      <c r="A96" s="1513"/>
      <c r="B96" s="1541"/>
      <c r="C96" s="1544"/>
      <c r="D96" s="560">
        <v>4360</v>
      </c>
      <c r="E96" s="561">
        <f t="shared" si="24"/>
        <v>0</v>
      </c>
      <c r="F96" s="561">
        <f t="shared" si="25"/>
        <v>0</v>
      </c>
      <c r="G96" s="561">
        <f t="shared" si="26"/>
        <v>0</v>
      </c>
      <c r="H96" s="561"/>
      <c r="I96" s="561">
        <v>0</v>
      </c>
      <c r="J96" s="561"/>
      <c r="K96" s="561"/>
      <c r="L96" s="628"/>
    </row>
    <row r="97" spans="1:13" ht="12.75">
      <c r="A97" s="1513"/>
      <c r="B97" s="1541"/>
      <c r="C97" s="1544"/>
      <c r="D97" s="560">
        <v>4370</v>
      </c>
      <c r="E97" s="561">
        <f t="shared" si="24"/>
        <v>4320</v>
      </c>
      <c r="F97" s="561">
        <f t="shared" si="25"/>
        <v>4320</v>
      </c>
      <c r="G97" s="561">
        <f t="shared" si="26"/>
        <v>4320</v>
      </c>
      <c r="H97" s="561"/>
      <c r="I97" s="561">
        <v>4320</v>
      </c>
      <c r="J97" s="561"/>
      <c r="K97" s="561"/>
      <c r="L97" s="628"/>
    </row>
    <row r="98" spans="1:13" ht="12.75">
      <c r="A98" s="1513"/>
      <c r="B98" s="1541"/>
      <c r="C98" s="1544"/>
      <c r="D98" s="560">
        <v>4380</v>
      </c>
      <c r="E98" s="561">
        <f t="shared" si="24"/>
        <v>500</v>
      </c>
      <c r="F98" s="561">
        <f t="shared" si="25"/>
        <v>500</v>
      </c>
      <c r="G98" s="561">
        <f t="shared" si="26"/>
        <v>500</v>
      </c>
      <c r="H98" s="561"/>
      <c r="I98" s="561">
        <v>500</v>
      </c>
      <c r="J98" s="561"/>
      <c r="K98" s="561"/>
      <c r="L98" s="628"/>
    </row>
    <row r="99" spans="1:13" ht="12.75">
      <c r="A99" s="1513"/>
      <c r="B99" s="1541"/>
      <c r="C99" s="1544"/>
      <c r="D99" s="560">
        <v>4400</v>
      </c>
      <c r="E99" s="561">
        <f t="shared" si="24"/>
        <v>8400</v>
      </c>
      <c r="F99" s="561">
        <f t="shared" si="25"/>
        <v>8400</v>
      </c>
      <c r="G99" s="561">
        <f t="shared" si="26"/>
        <v>8400</v>
      </c>
      <c r="H99" s="561"/>
      <c r="I99" s="561">
        <v>8400</v>
      </c>
      <c r="J99" s="561"/>
      <c r="K99" s="561"/>
      <c r="L99" s="628"/>
    </row>
    <row r="100" spans="1:13" ht="12.75">
      <c r="A100" s="1513"/>
      <c r="B100" s="1541"/>
      <c r="C100" s="1544"/>
      <c r="D100" s="560">
        <v>4410</v>
      </c>
      <c r="E100" s="561">
        <f t="shared" si="24"/>
        <v>31460</v>
      </c>
      <c r="F100" s="561">
        <f t="shared" si="25"/>
        <v>31460</v>
      </c>
      <c r="G100" s="561">
        <f t="shared" si="26"/>
        <v>31460</v>
      </c>
      <c r="H100" s="561"/>
      <c r="I100" s="561">
        <v>31460</v>
      </c>
      <c r="J100" s="561"/>
      <c r="K100" s="561"/>
      <c r="L100" s="628"/>
    </row>
    <row r="101" spans="1:13" ht="12.75">
      <c r="A101" s="1513"/>
      <c r="B101" s="1541"/>
      <c r="C101" s="1544"/>
      <c r="D101" s="560">
        <v>4430</v>
      </c>
      <c r="E101" s="561">
        <f t="shared" si="24"/>
        <v>3000</v>
      </c>
      <c r="F101" s="561">
        <f t="shared" si="25"/>
        <v>3000</v>
      </c>
      <c r="G101" s="561">
        <f t="shared" si="26"/>
        <v>3000</v>
      </c>
      <c r="H101" s="561"/>
      <c r="I101" s="561">
        <v>3000</v>
      </c>
      <c r="J101" s="561"/>
      <c r="K101" s="561"/>
      <c r="L101" s="628"/>
    </row>
    <row r="102" spans="1:13" ht="12.75">
      <c r="A102" s="1513"/>
      <c r="B102" s="1541"/>
      <c r="C102" s="1544"/>
      <c r="D102" s="560">
        <v>4440</v>
      </c>
      <c r="E102" s="561">
        <f t="shared" si="24"/>
        <v>18600</v>
      </c>
      <c r="F102" s="561">
        <f t="shared" si="25"/>
        <v>18600</v>
      </c>
      <c r="G102" s="561">
        <f t="shared" si="26"/>
        <v>18600</v>
      </c>
      <c r="H102" s="561"/>
      <c r="I102" s="561">
        <v>18600</v>
      </c>
      <c r="J102" s="561"/>
      <c r="K102" s="561"/>
      <c r="L102" s="628"/>
    </row>
    <row r="103" spans="1:13" ht="12.75">
      <c r="A103" s="1501"/>
      <c r="B103" s="1542"/>
      <c r="C103" s="1545"/>
      <c r="D103" s="560">
        <v>4700</v>
      </c>
      <c r="E103" s="561">
        <f t="shared" si="24"/>
        <v>2000</v>
      </c>
      <c r="F103" s="561">
        <f t="shared" si="25"/>
        <v>2000</v>
      </c>
      <c r="G103" s="561">
        <f t="shared" si="26"/>
        <v>2000</v>
      </c>
      <c r="H103" s="561"/>
      <c r="I103" s="561">
        <v>2000</v>
      </c>
      <c r="J103" s="561"/>
      <c r="K103" s="561"/>
      <c r="L103" s="628"/>
    </row>
    <row r="104" spans="1:13" ht="32.25" customHeight="1">
      <c r="A104" s="1548" t="s">
        <v>621</v>
      </c>
      <c r="B104" s="1552" t="s">
        <v>501</v>
      </c>
      <c r="C104" s="1552"/>
      <c r="D104" s="569"/>
      <c r="E104" s="554">
        <f>SUM(F104,L104)</f>
        <v>32000</v>
      </c>
      <c r="F104" s="554">
        <f t="shared" ref="F104:L104" si="27">SUM(F105)</f>
        <v>32000</v>
      </c>
      <c r="G104" s="554">
        <f>SUM(H104:I104)</f>
        <v>32000</v>
      </c>
      <c r="H104" s="554">
        <f>SUM(H105)</f>
        <v>32000</v>
      </c>
      <c r="I104" s="554">
        <f t="shared" si="27"/>
        <v>0</v>
      </c>
      <c r="J104" s="554">
        <f t="shared" si="27"/>
        <v>0</v>
      </c>
      <c r="K104" s="554">
        <f t="shared" si="27"/>
        <v>0</v>
      </c>
      <c r="L104" s="629">
        <f t="shared" si="27"/>
        <v>0</v>
      </c>
    </row>
    <row r="105" spans="1:13" s="567" customFormat="1" ht="30.75" customHeight="1">
      <c r="A105" s="1537"/>
      <c r="B105" s="1540" t="s">
        <v>122</v>
      </c>
      <c r="C105" s="1553" t="s">
        <v>622</v>
      </c>
      <c r="D105" s="543" t="s">
        <v>631</v>
      </c>
      <c r="E105" s="557">
        <f>SUM(F105,L105)</f>
        <v>32000</v>
      </c>
      <c r="F105" s="557">
        <f>SUM(G105,J105,K105)</f>
        <v>32000</v>
      </c>
      <c r="G105" s="557">
        <f>SUM(H105:I105)</f>
        <v>32000</v>
      </c>
      <c r="H105" s="557">
        <f>SUM(H106:H108)</f>
        <v>32000</v>
      </c>
      <c r="I105" s="557">
        <f>SUM(I106:I108)</f>
        <v>0</v>
      </c>
      <c r="J105" s="565">
        <v>0</v>
      </c>
      <c r="K105" s="565"/>
      <c r="L105" s="627">
        <v>0</v>
      </c>
    </row>
    <row r="106" spans="1:13" s="567" customFormat="1" ht="12.75">
      <c r="A106" s="1537"/>
      <c r="B106" s="1541"/>
      <c r="C106" s="1554"/>
      <c r="D106" s="570">
        <v>4010</v>
      </c>
      <c r="E106" s="563">
        <f>SUM(F106,L106)</f>
        <v>27202</v>
      </c>
      <c r="F106" s="563">
        <f>SUM(G106,J106,K106)</f>
        <v>27202</v>
      </c>
      <c r="G106" s="563">
        <f>SUM(H106:I106)</f>
        <v>27202</v>
      </c>
      <c r="H106" s="563">
        <v>27202</v>
      </c>
      <c r="I106" s="571"/>
      <c r="J106" s="571"/>
      <c r="K106" s="571"/>
      <c r="L106" s="630"/>
    </row>
    <row r="107" spans="1:13" s="567" customFormat="1" ht="12.75">
      <c r="A107" s="1537"/>
      <c r="B107" s="1541"/>
      <c r="C107" s="1554"/>
      <c r="D107" s="570">
        <v>4110</v>
      </c>
      <c r="E107" s="563">
        <f t="shared" ref="E107:E108" si="28">SUM(F107,L107)</f>
        <v>4132</v>
      </c>
      <c r="F107" s="563">
        <f t="shared" ref="F107:F108" si="29">SUM(G107,J107,K107)</f>
        <v>4132</v>
      </c>
      <c r="G107" s="563">
        <f t="shared" ref="G107:G108" si="30">SUM(H107:I107)</f>
        <v>4132</v>
      </c>
      <c r="H107" s="563">
        <v>4132</v>
      </c>
      <c r="I107" s="571"/>
      <c r="J107" s="571"/>
      <c r="K107" s="571"/>
      <c r="L107" s="630"/>
    </row>
    <row r="108" spans="1:13" s="567" customFormat="1" ht="13.5" thickBot="1">
      <c r="A108" s="1537"/>
      <c r="B108" s="1541"/>
      <c r="C108" s="1554"/>
      <c r="D108" s="620">
        <v>4120</v>
      </c>
      <c r="E108" s="621">
        <f t="shared" si="28"/>
        <v>666</v>
      </c>
      <c r="F108" s="621">
        <f t="shared" si="29"/>
        <v>666</v>
      </c>
      <c r="G108" s="621">
        <f t="shared" si="30"/>
        <v>666</v>
      </c>
      <c r="H108" s="621">
        <v>666</v>
      </c>
      <c r="I108" s="622"/>
      <c r="J108" s="622"/>
      <c r="K108" s="622"/>
      <c r="L108" s="631"/>
      <c r="M108" s="566"/>
    </row>
    <row r="109" spans="1:13" ht="35.1" customHeight="1" thickBot="1">
      <c r="A109" s="1521" t="s">
        <v>302</v>
      </c>
      <c r="B109" s="1522"/>
      <c r="C109" s="1522"/>
      <c r="D109" s="623"/>
      <c r="E109" s="624">
        <f t="shared" ref="E109:L109" si="31">SUM(E104,E76,E73,E71,E60,E49,E47,E6)</f>
        <v>79172000</v>
      </c>
      <c r="F109" s="624">
        <f t="shared" si="31"/>
        <v>68053000</v>
      </c>
      <c r="G109" s="624">
        <f>SUM(G104,G76,G73,G71,G60,G49,G47,G6)</f>
        <v>14051850</v>
      </c>
      <c r="H109" s="624">
        <f>SUM(H104,H76,H73,H71,H60,H49,H47,H6)</f>
        <v>6514545</v>
      </c>
      <c r="I109" s="624">
        <f>SUM(I104,I76,I73,I71,I60,I49,I47,I6)</f>
        <v>7537305</v>
      </c>
      <c r="J109" s="624">
        <f t="shared" si="31"/>
        <v>54000000</v>
      </c>
      <c r="K109" s="624">
        <f t="shared" si="31"/>
        <v>1150</v>
      </c>
      <c r="L109" s="599">
        <f t="shared" si="31"/>
        <v>11119000</v>
      </c>
    </row>
    <row r="110" spans="1:13" ht="12.75">
      <c r="A110" s="572"/>
      <c r="B110" s="573"/>
      <c r="E110" s="536"/>
      <c r="F110" s="536"/>
      <c r="G110" s="536"/>
      <c r="H110" s="536"/>
      <c r="I110" s="536"/>
      <c r="J110" s="536"/>
      <c r="K110" s="536"/>
      <c r="L110" s="536"/>
    </row>
    <row r="111" spans="1:13" ht="12.75">
      <c r="A111" s="572"/>
      <c r="B111" s="573"/>
      <c r="F111" s="536"/>
      <c r="G111" s="536"/>
      <c r="H111" s="536"/>
      <c r="I111" s="536"/>
      <c r="J111" s="536"/>
      <c r="K111" s="536"/>
      <c r="L111" s="536"/>
    </row>
    <row r="112" spans="1:13" ht="12.75">
      <c r="A112" s="572"/>
      <c r="B112" s="573"/>
      <c r="F112" s="536"/>
      <c r="G112" s="536"/>
      <c r="H112" s="536"/>
      <c r="I112" s="536"/>
      <c r="J112" s="536"/>
      <c r="K112" s="536"/>
      <c r="L112" s="536"/>
    </row>
    <row r="113" spans="1:12" ht="12.75">
      <c r="A113" s="572"/>
      <c r="B113" s="573"/>
      <c r="E113" s="536"/>
      <c r="F113" s="536"/>
      <c r="G113" s="536"/>
      <c r="H113" s="536"/>
      <c r="I113" s="536"/>
      <c r="J113" s="536"/>
      <c r="K113" s="536"/>
      <c r="L113" s="536"/>
    </row>
    <row r="114" spans="1:12" ht="12.75">
      <c r="A114" s="572"/>
      <c r="B114" s="573"/>
      <c r="E114" s="536"/>
      <c r="F114" s="536"/>
      <c r="G114" s="536"/>
      <c r="H114" s="536"/>
      <c r="I114" s="536"/>
      <c r="J114" s="536"/>
      <c r="K114" s="536"/>
      <c r="L114" s="536"/>
    </row>
    <row r="115" spans="1:12" ht="12.75">
      <c r="A115" s="1550"/>
      <c r="B115" s="1551"/>
      <c r="C115" s="1551"/>
      <c r="D115" s="1551"/>
      <c r="E115" s="1551"/>
      <c r="F115" s="1551"/>
      <c r="G115" s="1551"/>
      <c r="H115" s="1551"/>
      <c r="I115" s="1551"/>
      <c r="J115" s="1551"/>
      <c r="K115" s="1551"/>
      <c r="L115" s="1551"/>
    </row>
    <row r="116" spans="1:12" ht="12.75">
      <c r="A116" s="572"/>
      <c r="B116" s="573"/>
      <c r="F116" s="536"/>
      <c r="G116" s="536"/>
      <c r="H116" s="536"/>
      <c r="I116" s="536"/>
      <c r="J116" s="536"/>
      <c r="K116" s="536"/>
      <c r="L116" s="536"/>
    </row>
    <row r="117" spans="1:12" ht="12.75">
      <c r="A117" s="572"/>
      <c r="B117" s="573"/>
      <c r="F117" s="536"/>
      <c r="G117" s="536"/>
      <c r="H117" s="536"/>
      <c r="I117" s="536"/>
      <c r="J117" s="536"/>
      <c r="K117" s="536"/>
      <c r="L117" s="536"/>
    </row>
    <row r="118" spans="1:12" ht="12.75">
      <c r="A118" s="572"/>
      <c r="B118" s="573"/>
      <c r="F118" s="536"/>
      <c r="G118" s="536"/>
      <c r="H118" s="536"/>
      <c r="I118" s="536"/>
      <c r="J118" s="536"/>
      <c r="K118" s="536"/>
      <c r="L118" s="536"/>
    </row>
    <row r="119" spans="1:12" ht="12.75">
      <c r="A119" s="572"/>
      <c r="B119" s="573"/>
      <c r="F119" s="536"/>
      <c r="G119" s="536"/>
      <c r="H119" s="536"/>
      <c r="I119" s="536"/>
      <c r="J119" s="536"/>
      <c r="K119" s="536"/>
      <c r="L119" s="536"/>
    </row>
    <row r="120" spans="1:12" ht="12.75">
      <c r="A120" s="572"/>
      <c r="B120" s="573"/>
      <c r="F120" s="536"/>
      <c r="G120" s="536"/>
      <c r="H120" s="536"/>
      <c r="I120" s="536"/>
      <c r="J120" s="536"/>
      <c r="K120" s="536"/>
      <c r="L120" s="536"/>
    </row>
    <row r="121" spans="1:12" ht="12.75">
      <c r="A121" s="572"/>
      <c r="B121" s="573"/>
      <c r="F121" s="536"/>
      <c r="G121" s="536"/>
      <c r="H121" s="536"/>
      <c r="I121" s="536"/>
      <c r="J121" s="536"/>
      <c r="K121" s="536"/>
      <c r="L121" s="536"/>
    </row>
    <row r="122" spans="1:12" ht="12.75">
      <c r="A122" s="572"/>
      <c r="B122" s="573"/>
      <c r="F122" s="536"/>
      <c r="G122" s="536"/>
      <c r="H122" s="536"/>
      <c r="I122" s="536"/>
      <c r="J122" s="536"/>
      <c r="K122" s="536"/>
      <c r="L122" s="536"/>
    </row>
    <row r="123" spans="1:12" ht="12.75">
      <c r="A123" s="574"/>
      <c r="B123" s="573"/>
      <c r="F123" s="536"/>
      <c r="G123" s="536"/>
      <c r="H123" s="536"/>
      <c r="I123" s="536"/>
      <c r="J123" s="536"/>
      <c r="K123" s="536"/>
      <c r="L123" s="536"/>
    </row>
    <row r="124" spans="1:12" ht="12.75">
      <c r="A124" s="574"/>
      <c r="B124" s="573"/>
      <c r="F124" s="536"/>
      <c r="G124" s="536"/>
      <c r="H124" s="536"/>
      <c r="I124" s="536"/>
      <c r="J124" s="536"/>
      <c r="K124" s="536"/>
      <c r="L124" s="536"/>
    </row>
    <row r="125" spans="1:12" ht="12.75">
      <c r="A125" s="574"/>
      <c r="B125" s="573"/>
      <c r="F125" s="536"/>
      <c r="G125" s="536"/>
      <c r="H125" s="536"/>
      <c r="I125" s="536"/>
      <c r="J125" s="536"/>
      <c r="K125" s="536"/>
      <c r="L125" s="536"/>
    </row>
    <row r="126" spans="1:12" ht="12.75">
      <c r="A126" s="574"/>
      <c r="B126" s="573"/>
      <c r="F126" s="536"/>
      <c r="G126" s="536"/>
      <c r="H126" s="536"/>
      <c r="I126" s="536"/>
      <c r="J126" s="536"/>
      <c r="K126" s="536"/>
      <c r="L126" s="536"/>
    </row>
    <row r="127" spans="1:12" ht="12.75">
      <c r="A127" s="574"/>
      <c r="B127" s="573"/>
      <c r="F127" s="536"/>
      <c r="G127" s="536"/>
      <c r="H127" s="536"/>
      <c r="I127" s="536"/>
      <c r="J127" s="536"/>
      <c r="K127" s="536"/>
      <c r="L127" s="536"/>
    </row>
    <row r="128" spans="1:12" ht="12.75">
      <c r="A128" s="574"/>
      <c r="B128" s="573"/>
      <c r="F128" s="536"/>
      <c r="G128" s="536"/>
      <c r="H128" s="536"/>
      <c r="I128" s="536"/>
      <c r="J128" s="536"/>
      <c r="K128" s="536"/>
      <c r="L128" s="536"/>
    </row>
    <row r="129" spans="1:13" ht="12.75">
      <c r="A129" s="574"/>
      <c r="B129" s="573"/>
      <c r="F129" s="536"/>
      <c r="G129" s="536"/>
      <c r="H129" s="536"/>
      <c r="I129" s="536"/>
      <c r="J129" s="536"/>
      <c r="K129" s="536"/>
      <c r="L129" s="536"/>
    </row>
    <row r="130" spans="1:13" ht="12.75">
      <c r="A130" s="574"/>
      <c r="B130" s="573"/>
      <c r="F130" s="536"/>
      <c r="G130" s="536"/>
      <c r="H130" s="536"/>
      <c r="I130" s="536"/>
      <c r="J130" s="536"/>
      <c r="K130" s="536"/>
      <c r="L130" s="536"/>
    </row>
    <row r="131" spans="1:13" ht="12.75">
      <c r="A131" s="574"/>
      <c r="B131" s="573"/>
      <c r="F131" s="536"/>
      <c r="G131" s="536"/>
      <c r="H131" s="536"/>
      <c r="I131" s="536"/>
      <c r="J131" s="536"/>
      <c r="K131" s="536"/>
      <c r="L131" s="536"/>
    </row>
    <row r="132" spans="1:13" ht="12.75">
      <c r="A132" s="574"/>
      <c r="B132" s="573"/>
      <c r="F132" s="536"/>
      <c r="G132" s="536"/>
      <c r="H132" s="536"/>
      <c r="I132" s="536"/>
      <c r="J132" s="536"/>
      <c r="K132" s="536"/>
      <c r="L132" s="536"/>
    </row>
    <row r="133" spans="1:13" ht="12.75">
      <c r="A133" s="574"/>
      <c r="B133" s="573"/>
      <c r="F133" s="536"/>
      <c r="G133" s="536"/>
      <c r="H133" s="536"/>
      <c r="I133" s="536"/>
      <c r="J133" s="536"/>
      <c r="K133" s="536"/>
      <c r="L133" s="536"/>
    </row>
    <row r="134" spans="1:13" ht="12.75">
      <c r="A134" s="574"/>
      <c r="B134" s="573"/>
      <c r="F134" s="536"/>
      <c r="G134" s="536"/>
      <c r="H134" s="536"/>
      <c r="I134" s="536"/>
      <c r="J134" s="536"/>
      <c r="K134" s="536"/>
      <c r="L134" s="536"/>
    </row>
    <row r="135" spans="1:13" ht="12.75">
      <c r="A135" s="574"/>
      <c r="B135" s="573"/>
      <c r="F135" s="536"/>
      <c r="G135" s="536"/>
      <c r="H135" s="536"/>
      <c r="I135" s="536"/>
      <c r="J135" s="536"/>
      <c r="K135" s="536"/>
      <c r="L135" s="536"/>
    </row>
    <row r="136" spans="1:13" ht="12.75">
      <c r="A136" s="574"/>
      <c r="B136" s="573"/>
      <c r="F136" s="536"/>
      <c r="G136" s="536"/>
      <c r="H136" s="536"/>
      <c r="I136" s="536"/>
      <c r="J136" s="536"/>
      <c r="K136" s="536"/>
      <c r="L136" s="536"/>
    </row>
    <row r="137" spans="1:13" ht="12.75">
      <c r="A137" s="574"/>
      <c r="B137" s="573"/>
      <c r="F137" s="536"/>
      <c r="G137" s="536"/>
      <c r="H137" s="536"/>
      <c r="I137" s="536"/>
      <c r="J137" s="536"/>
      <c r="K137" s="536"/>
      <c r="L137" s="536"/>
    </row>
    <row r="138" spans="1:13" ht="12.75">
      <c r="A138" s="574"/>
      <c r="B138" s="573"/>
      <c r="F138" s="536"/>
      <c r="G138" s="536"/>
      <c r="H138" s="536"/>
      <c r="I138" s="536"/>
      <c r="J138" s="536"/>
      <c r="K138" s="536"/>
      <c r="L138" s="536"/>
    </row>
    <row r="139" spans="1:13" ht="12.75">
      <c r="A139" s="574"/>
    </row>
    <row r="140" spans="1:13" ht="12.75">
      <c r="A140" s="574"/>
    </row>
    <row r="141" spans="1:13" ht="12.75">
      <c r="A141" s="574"/>
    </row>
    <row r="142" spans="1:13" ht="12.75">
      <c r="A142" s="574"/>
    </row>
    <row r="143" spans="1:13" ht="12.75">
      <c r="A143" s="574"/>
    </row>
    <row r="144" spans="1:13" s="550" customFormat="1" ht="12.75">
      <c r="A144" s="574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</row>
    <row r="145" spans="1:13" s="550" customFormat="1" ht="12.75">
      <c r="A145" s="574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</row>
    <row r="146" spans="1:13" s="550" customFormat="1" ht="12.75">
      <c r="A146" s="574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</row>
    <row r="147" spans="1:13" s="550" customFormat="1" ht="12.75">
      <c r="A147" s="574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</row>
    <row r="148" spans="1:13" s="550" customFormat="1" ht="12.75">
      <c r="A148" s="574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</row>
    <row r="149" spans="1:13" s="550" customFormat="1" ht="12.75">
      <c r="A149" s="574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</row>
    <row r="150" spans="1:13" s="550" customFormat="1" ht="12.75">
      <c r="A150" s="574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</row>
    <row r="151" spans="1:13" s="550" customFormat="1" ht="12.75">
      <c r="A151" s="574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</row>
    <row r="152" spans="1:13" s="550" customFormat="1" ht="12.75">
      <c r="A152" s="574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</row>
    <row r="153" spans="1:13" s="550" customFormat="1" ht="12.75">
      <c r="A153" s="574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</row>
    <row r="154" spans="1:13" s="550" customFormat="1" ht="12.75">
      <c r="A154" s="574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</row>
    <row r="155" spans="1:13" s="550" customFormat="1" ht="12.75">
      <c r="A155" s="574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</row>
    <row r="156" spans="1:13" s="550" customFormat="1" ht="12.75">
      <c r="A156" s="574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</row>
    <row r="157" spans="1:13" s="550" customFormat="1" ht="12.75">
      <c r="A157" s="574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</row>
    <row r="158" spans="1:13" s="550" customFormat="1" ht="12.75">
      <c r="A158" s="574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</row>
    <row r="159" spans="1:13" s="550" customFormat="1" ht="12.75">
      <c r="A159" s="574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</row>
    <row r="160" spans="1:13" s="550" customFormat="1" ht="12.75">
      <c r="A160" s="574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</row>
    <row r="161" spans="1:13" s="550" customFormat="1" ht="12.75">
      <c r="A161" s="574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</row>
    <row r="162" spans="1:13" s="550" customFormat="1" ht="12.75">
      <c r="A162" s="574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</row>
    <row r="163" spans="1:13" s="550" customFormat="1" ht="12.75">
      <c r="A163" s="574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</row>
    <row r="164" spans="1:13" s="550" customFormat="1" ht="12.75">
      <c r="A164" s="574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</row>
    <row r="165" spans="1:13" s="550" customFormat="1" ht="12.75">
      <c r="A165" s="574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</row>
    <row r="166" spans="1:13" s="550" customFormat="1" ht="12.75">
      <c r="A166" s="574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</row>
    <row r="167" spans="1:13" s="550" customFormat="1" ht="12.75">
      <c r="A167" s="574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</row>
    <row r="168" spans="1:13" s="550" customFormat="1" ht="12.75">
      <c r="A168" s="574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</row>
    <row r="169" spans="1:13" s="550" customFormat="1" ht="12.75">
      <c r="A169" s="57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</row>
    <row r="170" spans="1:13" s="550" customFormat="1" ht="12.75">
      <c r="A170" s="574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</row>
    <row r="171" spans="1:13" s="550" customFormat="1" ht="12.75">
      <c r="A171" s="574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</row>
    <row r="172" spans="1:13" s="550" customFormat="1" ht="12.75">
      <c r="A172" s="574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</row>
    <row r="173" spans="1:13" s="550" customFormat="1" ht="12.75">
      <c r="A173" s="574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</row>
    <row r="174" spans="1:13" s="550" customFormat="1" ht="12.75">
      <c r="A174" s="574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</row>
    <row r="175" spans="1:13" s="550" customFormat="1" ht="12.75">
      <c r="A175" s="574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</row>
    <row r="176" spans="1:13" s="550" customFormat="1" ht="12.75">
      <c r="A176" s="574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</row>
    <row r="177" spans="1:13" s="550" customFormat="1" ht="12.75">
      <c r="A177" s="574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</row>
    <row r="178" spans="1:13" s="550" customFormat="1" ht="12.75">
      <c r="A178" s="574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</row>
    <row r="179" spans="1:13" s="550" customFormat="1" ht="12.75">
      <c r="A179" s="574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</row>
    <row r="180" spans="1:13" s="550" customFormat="1" ht="12.75">
      <c r="A180" s="574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</row>
    <row r="181" spans="1:13" s="550" customFormat="1" ht="12.75">
      <c r="A181" s="574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</row>
    <row r="247" spans="5:5">
      <c r="E247" s="575">
        <f>115000000+12000000</f>
        <v>127000000</v>
      </c>
    </row>
    <row r="355" spans="5:5">
      <c r="E355" s="575"/>
    </row>
  </sheetData>
  <mergeCells count="49">
    <mergeCell ref="A115:L115"/>
    <mergeCell ref="A71:A72"/>
    <mergeCell ref="B71:C71"/>
    <mergeCell ref="A73:A75"/>
    <mergeCell ref="B73:C73"/>
    <mergeCell ref="A76:A103"/>
    <mergeCell ref="B76:C76"/>
    <mergeCell ref="B77:B81"/>
    <mergeCell ref="C77:C81"/>
    <mergeCell ref="B82:B103"/>
    <mergeCell ref="C82:C103"/>
    <mergeCell ref="A104:A108"/>
    <mergeCell ref="B104:C104"/>
    <mergeCell ref="B105:B108"/>
    <mergeCell ref="C105:C108"/>
    <mergeCell ref="A109:C109"/>
    <mergeCell ref="A60:A70"/>
    <mergeCell ref="B60:C60"/>
    <mergeCell ref="B61:B64"/>
    <mergeCell ref="C61:C64"/>
    <mergeCell ref="B65:B70"/>
    <mergeCell ref="C65:C70"/>
    <mergeCell ref="A47:A48"/>
    <mergeCell ref="B47:C47"/>
    <mergeCell ref="A49:A59"/>
    <mergeCell ref="B49:C49"/>
    <mergeCell ref="B51:B55"/>
    <mergeCell ref="C51:C55"/>
    <mergeCell ref="B57:B59"/>
    <mergeCell ref="C57:C59"/>
    <mergeCell ref="A6:A46"/>
    <mergeCell ref="B6:C6"/>
    <mergeCell ref="B8:B16"/>
    <mergeCell ref="C8:C16"/>
    <mergeCell ref="B17:B45"/>
    <mergeCell ref="C17:C45"/>
    <mergeCell ref="A2:L2"/>
    <mergeCell ref="A3:A5"/>
    <mergeCell ref="B3:B5"/>
    <mergeCell ref="C3:C5"/>
    <mergeCell ref="D3:D5"/>
    <mergeCell ref="E3:E5"/>
    <mergeCell ref="F3:F5"/>
    <mergeCell ref="G3:K3"/>
    <mergeCell ref="L3:L5"/>
    <mergeCell ref="G4:G5"/>
    <mergeCell ref="H4:I4"/>
    <mergeCell ref="J4:J5"/>
    <mergeCell ref="K4:K5"/>
  </mergeCells>
  <printOptions horizontalCentered="1"/>
  <pageMargins left="0.59055118110236227" right="0" top="0.78740157480314965" bottom="0.78740157480314965" header="0.51181102362204722" footer="0.51181102362204722"/>
  <pageSetup paperSize="9" scale="63" orientation="portrait" r:id="rId1"/>
  <headerFooter alignWithMargins="0"/>
  <rowBreaks count="1" manualBreakCount="1">
    <brk id="64" max="11" man="1"/>
  </rowBreaks>
  <colBreaks count="1" manualBreakCount="1">
    <brk id="12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D13"/>
  <sheetViews>
    <sheetView view="pageBreakPreview" zoomScaleNormal="100" zoomScaleSheetLayoutView="100" workbookViewId="0">
      <selection activeCell="D16" sqref="D16"/>
    </sheetView>
  </sheetViews>
  <sheetFormatPr defaultRowHeight="15"/>
  <cols>
    <col min="2" max="2" width="11.7109375" customWidth="1"/>
    <col min="3" max="3" width="19.42578125" customWidth="1"/>
    <col min="4" max="4" width="63.85546875" customWidth="1"/>
  </cols>
  <sheetData>
    <row r="2" spans="1:4">
      <c r="A2" s="1557" t="s">
        <v>712</v>
      </c>
      <c r="B2" s="1557"/>
      <c r="C2" s="1557"/>
      <c r="D2" s="1557"/>
    </row>
    <row r="3" spans="1:4" ht="26.25" customHeight="1">
      <c r="A3" s="1557"/>
      <c r="B3" s="1557"/>
      <c r="C3" s="1557"/>
      <c r="D3" s="1557"/>
    </row>
    <row r="4" spans="1:4" ht="18.75" thickBot="1">
      <c r="A4" s="695"/>
      <c r="B4" s="695"/>
      <c r="C4" s="695"/>
      <c r="D4" s="696" t="s">
        <v>713</v>
      </c>
    </row>
    <row r="5" spans="1:4">
      <c r="A5" s="1558" t="s">
        <v>2</v>
      </c>
      <c r="B5" s="1560" t="s">
        <v>3</v>
      </c>
      <c r="C5" s="1562" t="s">
        <v>714</v>
      </c>
      <c r="D5" s="1564" t="s">
        <v>715</v>
      </c>
    </row>
    <row r="6" spans="1:4" ht="15.75" thickBot="1">
      <c r="A6" s="1559"/>
      <c r="B6" s="1561"/>
      <c r="C6" s="1563"/>
      <c r="D6" s="1565"/>
    </row>
    <row r="7" spans="1:4" ht="25.5" customHeight="1">
      <c r="A7" s="1566" t="s">
        <v>170</v>
      </c>
      <c r="B7" s="704" t="s">
        <v>171</v>
      </c>
      <c r="C7" s="708">
        <v>66950</v>
      </c>
      <c r="D7" s="697" t="s">
        <v>716</v>
      </c>
    </row>
    <row r="8" spans="1:4" ht="75.75" customHeight="1">
      <c r="A8" s="1566"/>
      <c r="B8" s="705" t="s">
        <v>226</v>
      </c>
      <c r="C8" s="709">
        <v>394000</v>
      </c>
      <c r="D8" s="698" t="s">
        <v>717</v>
      </c>
    </row>
    <row r="9" spans="1:4" ht="35.25" customHeight="1">
      <c r="A9" s="1567"/>
      <c r="B9" s="705" t="s">
        <v>384</v>
      </c>
      <c r="C9" s="710">
        <v>200000</v>
      </c>
      <c r="D9" s="699" t="s">
        <v>718</v>
      </c>
    </row>
    <row r="10" spans="1:4" ht="45" customHeight="1">
      <c r="A10" s="713">
        <v>710</v>
      </c>
      <c r="B10" s="706">
        <v>71012</v>
      </c>
      <c r="C10" s="710">
        <v>556015</v>
      </c>
      <c r="D10" s="700" t="s">
        <v>719</v>
      </c>
    </row>
    <row r="11" spans="1:4" ht="68.25" customHeight="1">
      <c r="A11" s="713">
        <v>750</v>
      </c>
      <c r="B11" s="706">
        <v>75011</v>
      </c>
      <c r="C11" s="710">
        <v>416740</v>
      </c>
      <c r="D11" s="701" t="s">
        <v>720</v>
      </c>
    </row>
    <row r="12" spans="1:4" ht="48.75" customHeight="1" thickBot="1">
      <c r="A12" s="714">
        <v>852</v>
      </c>
      <c r="B12" s="707">
        <v>85212</v>
      </c>
      <c r="C12" s="711">
        <v>280909</v>
      </c>
      <c r="D12" s="702" t="s">
        <v>721</v>
      </c>
    </row>
    <row r="13" spans="1:4" ht="21.75" customHeight="1" thickBot="1">
      <c r="A13" s="1555" t="s">
        <v>722</v>
      </c>
      <c r="B13" s="1556"/>
      <c r="C13" s="712">
        <f>SUM(C7:C12)</f>
        <v>1914614</v>
      </c>
      <c r="D13" s="703"/>
    </row>
  </sheetData>
  <mergeCells count="7">
    <mergeCell ref="A13:B13"/>
    <mergeCell ref="A2:D3"/>
    <mergeCell ref="A5:A6"/>
    <mergeCell ref="B5:B6"/>
    <mergeCell ref="C5:C6"/>
    <mergeCell ref="D5:D6"/>
    <mergeCell ref="A7:A9"/>
  </mergeCells>
  <pageMargins left="0.7" right="0.7" top="0.75" bottom="0.75" header="0.3" footer="0.3"/>
  <pageSetup paperSize="9"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/>
  </sheetPr>
  <dimension ref="A1:G285"/>
  <sheetViews>
    <sheetView view="pageBreakPreview" zoomScale="90" zoomScaleNormal="75" zoomScaleSheetLayoutView="90" workbookViewId="0">
      <selection activeCell="A2" sqref="A2:G2"/>
    </sheetView>
  </sheetViews>
  <sheetFormatPr defaultRowHeight="15.75"/>
  <cols>
    <col min="1" max="1" width="8.140625" style="549" customWidth="1"/>
    <col min="2" max="2" width="10.42578125" style="549" customWidth="1"/>
    <col min="3" max="3" width="9.42578125" style="550" customWidth="1"/>
    <col min="4" max="4" width="36.5703125" style="76" customWidth="1"/>
    <col min="5" max="5" width="12.140625" style="76" bestFit="1" customWidth="1"/>
    <col min="6" max="6" width="15.7109375" style="76" customWidth="1"/>
    <col min="7" max="7" width="16.5703125" style="76" customWidth="1"/>
    <col min="8" max="16384" width="9.140625" style="76"/>
  </cols>
  <sheetData>
    <row r="1" spans="1:7" ht="66.75" customHeight="1">
      <c r="A1" s="506"/>
      <c r="B1" s="506"/>
      <c r="C1" s="576"/>
      <c r="D1" s="577"/>
      <c r="E1" s="1573" t="s">
        <v>742</v>
      </c>
      <c r="F1" s="1573"/>
      <c r="G1" s="1573"/>
    </row>
    <row r="2" spans="1:7" ht="93" customHeight="1" thickBot="1">
      <c r="A2" s="1387" t="s">
        <v>644</v>
      </c>
      <c r="B2" s="1387"/>
      <c r="C2" s="1387"/>
      <c r="D2" s="1387"/>
      <c r="E2" s="1387"/>
      <c r="F2" s="1387"/>
      <c r="G2" s="1387"/>
    </row>
    <row r="3" spans="1:7" ht="35.25" customHeight="1">
      <c r="A3" s="1574" t="s">
        <v>2</v>
      </c>
      <c r="B3" s="1576" t="s">
        <v>3</v>
      </c>
      <c r="C3" s="1576" t="s">
        <v>296</v>
      </c>
      <c r="D3" s="1578" t="s">
        <v>295</v>
      </c>
      <c r="E3" s="1580" t="s">
        <v>634</v>
      </c>
      <c r="F3" s="1581" t="s">
        <v>635</v>
      </c>
      <c r="G3" s="1582"/>
    </row>
    <row r="4" spans="1:7" ht="28.5" customHeight="1" thickBot="1">
      <c r="A4" s="1575"/>
      <c r="B4" s="1577"/>
      <c r="C4" s="1577"/>
      <c r="D4" s="1579"/>
      <c r="E4" s="1577"/>
      <c r="F4" s="644" t="s">
        <v>636</v>
      </c>
      <c r="G4" s="645" t="s">
        <v>637</v>
      </c>
    </row>
    <row r="5" spans="1:7" ht="31.5" customHeight="1" thickBot="1">
      <c r="A5" s="1583" t="s">
        <v>170</v>
      </c>
      <c r="B5" s="1586" t="s">
        <v>349</v>
      </c>
      <c r="C5" s="1587"/>
      <c r="D5" s="1588"/>
      <c r="E5" s="641">
        <f>SUM(E6)</f>
        <v>77895</v>
      </c>
      <c r="F5" s="642">
        <f>SUM(F6)</f>
        <v>74000</v>
      </c>
      <c r="G5" s="643">
        <f>SUM(G6)</f>
        <v>3895</v>
      </c>
    </row>
    <row r="6" spans="1:7" ht="29.25" customHeight="1">
      <c r="A6" s="1584"/>
      <c r="B6" s="1570" t="s">
        <v>171</v>
      </c>
      <c r="C6" s="1568" t="s">
        <v>364</v>
      </c>
      <c r="D6" s="1569"/>
      <c r="E6" s="638">
        <f>SUM(E7:E8)</f>
        <v>77895</v>
      </c>
      <c r="F6" s="639">
        <f>SUM(F7:F8)</f>
        <v>74000</v>
      </c>
      <c r="G6" s="639">
        <f>SUM(G7:G8)</f>
        <v>3895</v>
      </c>
    </row>
    <row r="7" spans="1:7" ht="27.75" customHeight="1">
      <c r="A7" s="1584"/>
      <c r="B7" s="1571"/>
      <c r="C7" s="693">
        <v>2350</v>
      </c>
      <c r="D7" s="633"/>
      <c r="E7" s="635">
        <f>F7+G7</f>
        <v>74000</v>
      </c>
      <c r="F7" s="634">
        <v>74000</v>
      </c>
      <c r="G7" s="632"/>
    </row>
    <row r="8" spans="1:7" s="79" customFormat="1" ht="27.75" customHeight="1" thickBot="1">
      <c r="A8" s="1585"/>
      <c r="B8" s="1572"/>
      <c r="C8" s="694">
        <v>2360</v>
      </c>
      <c r="D8" s="689"/>
      <c r="E8" s="635">
        <f>F8+G8</f>
        <v>3895</v>
      </c>
      <c r="F8" s="461"/>
      <c r="G8" s="690">
        <v>3895</v>
      </c>
    </row>
    <row r="9" spans="1:7" ht="31.5" customHeight="1" thickBot="1">
      <c r="A9" s="1583" t="s">
        <v>565</v>
      </c>
      <c r="B9" s="1586" t="s">
        <v>396</v>
      </c>
      <c r="C9" s="1587"/>
      <c r="D9" s="1588"/>
      <c r="E9" s="641">
        <f>SUM(E10)</f>
        <v>26316</v>
      </c>
      <c r="F9" s="642">
        <f>SUM(F10)</f>
        <v>25000</v>
      </c>
      <c r="G9" s="643">
        <f>SUM(G10)</f>
        <v>1316</v>
      </c>
    </row>
    <row r="10" spans="1:7" ht="29.25" customHeight="1">
      <c r="A10" s="1584"/>
      <c r="B10" s="1570" t="s">
        <v>638</v>
      </c>
      <c r="C10" s="1568" t="s">
        <v>385</v>
      </c>
      <c r="D10" s="1569"/>
      <c r="E10" s="638">
        <f>SUM(E11:E12)</f>
        <v>26316</v>
      </c>
      <c r="F10" s="639">
        <f>SUM(F11:F12)</f>
        <v>25000</v>
      </c>
      <c r="G10" s="639">
        <f>SUM(G11:G12)</f>
        <v>1316</v>
      </c>
    </row>
    <row r="11" spans="1:7" ht="27.75" customHeight="1">
      <c r="A11" s="1584"/>
      <c r="B11" s="1571"/>
      <c r="C11" s="637">
        <v>2350</v>
      </c>
      <c r="D11" s="633"/>
      <c r="E11" s="635">
        <f>F11+G11</f>
        <v>25000</v>
      </c>
      <c r="F11" s="634">
        <v>25000</v>
      </c>
      <c r="G11" s="632"/>
    </row>
    <row r="12" spans="1:7" s="79" customFormat="1" ht="27.75" customHeight="1" thickBot="1">
      <c r="A12" s="1585"/>
      <c r="B12" s="1572"/>
      <c r="C12" s="691">
        <v>2360</v>
      </c>
      <c r="D12" s="689"/>
      <c r="E12" s="635">
        <f>F12+G12</f>
        <v>1316</v>
      </c>
      <c r="F12" s="461"/>
      <c r="G12" s="690">
        <v>1316</v>
      </c>
    </row>
    <row r="13" spans="1:7" ht="33.75" customHeight="1" thickBot="1">
      <c r="A13" s="1583" t="s">
        <v>239</v>
      </c>
      <c r="B13" s="1586" t="s">
        <v>299</v>
      </c>
      <c r="C13" s="1587"/>
      <c r="D13" s="1588"/>
      <c r="E13" s="641">
        <f t="shared" ref="E13:G18" si="0">SUM(E14)</f>
        <v>89474</v>
      </c>
      <c r="F13" s="642">
        <f t="shared" si="0"/>
        <v>85000</v>
      </c>
      <c r="G13" s="643">
        <f t="shared" si="0"/>
        <v>4474</v>
      </c>
    </row>
    <row r="14" spans="1:7" ht="25.5" customHeight="1">
      <c r="A14" s="1584"/>
      <c r="B14" s="1570" t="s">
        <v>608</v>
      </c>
      <c r="C14" s="1568" t="s">
        <v>442</v>
      </c>
      <c r="D14" s="1569"/>
      <c r="E14" s="638">
        <f>SUM(E15:E16)</f>
        <v>89474</v>
      </c>
      <c r="F14" s="639">
        <f>SUM(F15:F16)</f>
        <v>85000</v>
      </c>
      <c r="G14" s="639">
        <f>SUM(G15:G16)</f>
        <v>4474</v>
      </c>
    </row>
    <row r="15" spans="1:7" ht="29.25" customHeight="1">
      <c r="A15" s="1584"/>
      <c r="B15" s="1571"/>
      <c r="C15" s="637">
        <v>2350</v>
      </c>
      <c r="D15" s="633"/>
      <c r="E15" s="635">
        <f>F15+G15</f>
        <v>85000</v>
      </c>
      <c r="F15" s="634">
        <v>85000</v>
      </c>
      <c r="G15" s="632"/>
    </row>
    <row r="16" spans="1:7" s="79" customFormat="1" ht="29.25" customHeight="1" thickBot="1">
      <c r="A16" s="1585"/>
      <c r="B16" s="1572"/>
      <c r="C16" s="694">
        <v>2360</v>
      </c>
      <c r="D16" s="692"/>
      <c r="E16" s="635">
        <f>F16+G16</f>
        <v>4474</v>
      </c>
      <c r="F16" s="461"/>
      <c r="G16" s="690">
        <v>4474</v>
      </c>
    </row>
    <row r="17" spans="1:7" ht="33.75" customHeight="1" thickBot="1">
      <c r="A17" s="1594" t="s">
        <v>639</v>
      </c>
      <c r="B17" s="1586" t="s">
        <v>507</v>
      </c>
      <c r="C17" s="1587"/>
      <c r="D17" s="1588"/>
      <c r="E17" s="641">
        <f t="shared" si="0"/>
        <v>28421</v>
      </c>
      <c r="F17" s="642">
        <f t="shared" si="0"/>
        <v>27000</v>
      </c>
      <c r="G17" s="643">
        <f t="shared" si="0"/>
        <v>1421</v>
      </c>
    </row>
    <row r="18" spans="1:7" ht="27" customHeight="1" thickBot="1">
      <c r="A18" s="1594"/>
      <c r="B18" s="1595" t="s">
        <v>640</v>
      </c>
      <c r="C18" s="1597" t="s">
        <v>641</v>
      </c>
      <c r="D18" s="1597"/>
      <c r="E18" s="638">
        <f t="shared" si="0"/>
        <v>28421</v>
      </c>
      <c r="F18" s="639">
        <f t="shared" si="0"/>
        <v>27000</v>
      </c>
      <c r="G18" s="640">
        <f t="shared" si="0"/>
        <v>1421</v>
      </c>
    </row>
    <row r="19" spans="1:7" ht="29.25" customHeight="1" thickBot="1">
      <c r="A19" s="1594"/>
      <c r="B19" s="1596"/>
      <c r="C19" s="636" t="s">
        <v>356</v>
      </c>
      <c r="D19" s="633"/>
      <c r="E19" s="635">
        <f>F19+G19</f>
        <v>28421</v>
      </c>
      <c r="F19" s="634">
        <v>27000</v>
      </c>
      <c r="G19" s="632">
        <v>1421</v>
      </c>
    </row>
    <row r="20" spans="1:7" ht="30" customHeight="1" thickBot="1">
      <c r="A20" s="1589" t="s">
        <v>27</v>
      </c>
      <c r="B20" s="1590"/>
      <c r="C20" s="1591"/>
      <c r="D20" s="1592"/>
      <c r="E20" s="646">
        <f>SUM(E5,E9,E13,E17)</f>
        <v>222106</v>
      </c>
      <c r="F20" s="647">
        <f>SUM(F17,F13,F9,F5)</f>
        <v>211000</v>
      </c>
      <c r="G20" s="648">
        <f>SUM(G17,G13,G9,G5)</f>
        <v>11106</v>
      </c>
    </row>
    <row r="21" spans="1:7">
      <c r="A21" s="578"/>
      <c r="B21" s="578"/>
      <c r="C21" s="579"/>
      <c r="D21" s="580"/>
      <c r="E21" s="581"/>
      <c r="F21" s="582"/>
      <c r="G21" s="580"/>
    </row>
    <row r="22" spans="1:7">
      <c r="A22" s="578"/>
      <c r="B22" s="578"/>
      <c r="C22" s="579"/>
      <c r="D22" s="580"/>
      <c r="E22" s="581"/>
      <c r="F22" s="582"/>
      <c r="G22" s="580"/>
    </row>
    <row r="23" spans="1:7">
      <c r="A23" s="583"/>
      <c r="B23" s="583"/>
      <c r="C23" s="573"/>
      <c r="F23" s="536"/>
    </row>
    <row r="24" spans="1:7">
      <c r="A24" s="583"/>
      <c r="B24" s="583"/>
      <c r="C24" s="573"/>
      <c r="F24" s="536"/>
    </row>
    <row r="25" spans="1:7">
      <c r="A25" s="583"/>
      <c r="B25" s="583"/>
      <c r="C25" s="573"/>
      <c r="F25" s="536"/>
    </row>
    <row r="26" spans="1:7">
      <c r="A26" s="1593"/>
      <c r="B26" s="1593"/>
      <c r="C26" s="1593"/>
      <c r="D26" s="1593"/>
      <c r="E26" s="1593"/>
      <c r="F26" s="1593"/>
    </row>
    <row r="27" spans="1:7">
      <c r="A27" s="583"/>
      <c r="B27" s="583"/>
      <c r="C27" s="573"/>
      <c r="F27" s="536"/>
    </row>
    <row r="28" spans="1:7">
      <c r="A28" s="583"/>
      <c r="B28" s="583"/>
      <c r="C28" s="573"/>
      <c r="F28" s="536"/>
    </row>
    <row r="29" spans="1:7">
      <c r="A29" s="583"/>
      <c r="B29" s="583"/>
      <c r="C29" s="573"/>
      <c r="F29" s="536"/>
    </row>
    <row r="30" spans="1:7">
      <c r="A30" s="583"/>
      <c r="B30" s="583"/>
      <c r="C30" s="573"/>
      <c r="F30" s="536"/>
    </row>
    <row r="31" spans="1:7">
      <c r="A31" s="583"/>
      <c r="B31" s="583"/>
      <c r="C31" s="573"/>
      <c r="F31" s="536"/>
    </row>
    <row r="32" spans="1:7">
      <c r="A32" s="583"/>
      <c r="B32" s="583"/>
      <c r="C32" s="573"/>
      <c r="F32" s="536"/>
    </row>
    <row r="33" spans="1:6">
      <c r="A33" s="583"/>
      <c r="B33" s="583"/>
      <c r="C33" s="573"/>
      <c r="F33" s="536"/>
    </row>
    <row r="34" spans="1:6">
      <c r="C34" s="573"/>
      <c r="F34" s="536"/>
    </row>
    <row r="35" spans="1:6">
      <c r="C35" s="573"/>
      <c r="F35" s="536"/>
    </row>
    <row r="36" spans="1:6">
      <c r="C36" s="573"/>
      <c r="F36" s="536"/>
    </row>
    <row r="37" spans="1:6">
      <c r="C37" s="573"/>
      <c r="F37" s="536"/>
    </row>
    <row r="38" spans="1:6">
      <c r="C38" s="573"/>
      <c r="F38" s="536"/>
    </row>
    <row r="39" spans="1:6">
      <c r="C39" s="573"/>
      <c r="F39" s="536"/>
    </row>
    <row r="40" spans="1:6">
      <c r="C40" s="573"/>
      <c r="F40" s="536"/>
    </row>
    <row r="41" spans="1:6">
      <c r="C41" s="573"/>
      <c r="F41" s="536"/>
    </row>
    <row r="42" spans="1:6">
      <c r="C42" s="573"/>
      <c r="F42" s="536"/>
    </row>
    <row r="43" spans="1:6">
      <c r="C43" s="573"/>
      <c r="F43" s="536"/>
    </row>
    <row r="44" spans="1:6">
      <c r="C44" s="573"/>
      <c r="F44" s="536"/>
    </row>
    <row r="45" spans="1:6">
      <c r="C45" s="573"/>
      <c r="F45" s="536"/>
    </row>
    <row r="46" spans="1:6">
      <c r="C46" s="573"/>
      <c r="F46" s="536"/>
    </row>
    <row r="47" spans="1:6">
      <c r="C47" s="573"/>
      <c r="F47" s="536"/>
    </row>
    <row r="48" spans="1:6">
      <c r="C48" s="573"/>
      <c r="F48" s="536"/>
    </row>
    <row r="49" spans="3:6">
      <c r="C49" s="573"/>
      <c r="F49" s="536"/>
    </row>
    <row r="177" spans="4:4">
      <c r="D177" s="575">
        <f>115000000+12000000</f>
        <v>127000000</v>
      </c>
    </row>
    <row r="285" spans="4:4">
      <c r="D285" s="575"/>
    </row>
  </sheetData>
  <mergeCells count="26">
    <mergeCell ref="A20:D20"/>
    <mergeCell ref="A26:F26"/>
    <mergeCell ref="B13:D13"/>
    <mergeCell ref="C14:D14"/>
    <mergeCell ref="A17:A19"/>
    <mergeCell ref="B17:D17"/>
    <mergeCell ref="B18:B19"/>
    <mergeCell ref="C18:D18"/>
    <mergeCell ref="A13:A16"/>
    <mergeCell ref="B14:B16"/>
    <mergeCell ref="C10:D10"/>
    <mergeCell ref="B6:B8"/>
    <mergeCell ref="E1:G1"/>
    <mergeCell ref="A2:G2"/>
    <mergeCell ref="A3:A4"/>
    <mergeCell ref="B3:B4"/>
    <mergeCell ref="C3:C4"/>
    <mergeCell ref="D3:D4"/>
    <mergeCell ref="E3:E4"/>
    <mergeCell ref="F3:G3"/>
    <mergeCell ref="A5:A8"/>
    <mergeCell ref="A9:A12"/>
    <mergeCell ref="B10:B12"/>
    <mergeCell ref="B5:D5"/>
    <mergeCell ref="C6:D6"/>
    <mergeCell ref="B9:D9"/>
  </mergeCells>
  <printOptions horizontalCentered="1"/>
  <pageMargins left="0.78740157480314965" right="0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7"/>
  <sheetViews>
    <sheetView view="pageBreakPreview" zoomScaleNormal="100" zoomScaleSheetLayoutView="100" workbookViewId="0">
      <selection activeCell="G10" sqref="G10"/>
    </sheetView>
  </sheetViews>
  <sheetFormatPr defaultRowHeight="12.75"/>
  <cols>
    <col min="1" max="1" width="5.85546875" style="678" customWidth="1"/>
    <col min="2" max="2" width="49.5703125" style="678" customWidth="1"/>
    <col min="3" max="4" width="14.5703125" style="678" customWidth="1"/>
    <col min="5" max="5" width="9" style="678" customWidth="1"/>
    <col min="6" max="256" width="9.140625" style="678"/>
    <col min="257" max="257" width="5.85546875" style="678" customWidth="1"/>
    <col min="258" max="258" width="45.42578125" style="678" customWidth="1"/>
    <col min="259" max="260" width="14.5703125" style="678" customWidth="1"/>
    <col min="261" max="261" width="9" style="678" customWidth="1"/>
    <col min="262" max="512" width="9.140625" style="678"/>
    <col min="513" max="513" width="5.85546875" style="678" customWidth="1"/>
    <col min="514" max="514" width="45.42578125" style="678" customWidth="1"/>
    <col min="515" max="516" width="14.5703125" style="678" customWidth="1"/>
    <col min="517" max="517" width="9" style="678" customWidth="1"/>
    <col min="518" max="768" width="9.140625" style="678"/>
    <col min="769" max="769" width="5.85546875" style="678" customWidth="1"/>
    <col min="770" max="770" width="45.42578125" style="678" customWidth="1"/>
    <col min="771" max="772" width="14.5703125" style="678" customWidth="1"/>
    <col min="773" max="773" width="9" style="678" customWidth="1"/>
    <col min="774" max="1024" width="9.140625" style="678"/>
    <col min="1025" max="1025" width="5.85546875" style="678" customWidth="1"/>
    <col min="1026" max="1026" width="45.42578125" style="678" customWidth="1"/>
    <col min="1027" max="1028" width="14.5703125" style="678" customWidth="1"/>
    <col min="1029" max="1029" width="9" style="678" customWidth="1"/>
    <col min="1030" max="1280" width="9.140625" style="678"/>
    <col min="1281" max="1281" width="5.85546875" style="678" customWidth="1"/>
    <col min="1282" max="1282" width="45.42578125" style="678" customWidth="1"/>
    <col min="1283" max="1284" width="14.5703125" style="678" customWidth="1"/>
    <col min="1285" max="1285" width="9" style="678" customWidth="1"/>
    <col min="1286" max="1536" width="9.140625" style="678"/>
    <col min="1537" max="1537" width="5.85546875" style="678" customWidth="1"/>
    <col min="1538" max="1538" width="45.42578125" style="678" customWidth="1"/>
    <col min="1539" max="1540" width="14.5703125" style="678" customWidth="1"/>
    <col min="1541" max="1541" width="9" style="678" customWidth="1"/>
    <col min="1542" max="1792" width="9.140625" style="678"/>
    <col min="1793" max="1793" width="5.85546875" style="678" customWidth="1"/>
    <col min="1794" max="1794" width="45.42578125" style="678" customWidth="1"/>
    <col min="1795" max="1796" width="14.5703125" style="678" customWidth="1"/>
    <col min="1797" max="1797" width="9" style="678" customWidth="1"/>
    <col min="1798" max="2048" width="9.140625" style="678"/>
    <col min="2049" max="2049" width="5.85546875" style="678" customWidth="1"/>
    <col min="2050" max="2050" width="45.42578125" style="678" customWidth="1"/>
    <col min="2051" max="2052" width="14.5703125" style="678" customWidth="1"/>
    <col min="2053" max="2053" width="9" style="678" customWidth="1"/>
    <col min="2054" max="2304" width="9.140625" style="678"/>
    <col min="2305" max="2305" width="5.85546875" style="678" customWidth="1"/>
    <col min="2306" max="2306" width="45.42578125" style="678" customWidth="1"/>
    <col min="2307" max="2308" width="14.5703125" style="678" customWidth="1"/>
    <col min="2309" max="2309" width="9" style="678" customWidth="1"/>
    <col min="2310" max="2560" width="9.140625" style="678"/>
    <col min="2561" max="2561" width="5.85546875" style="678" customWidth="1"/>
    <col min="2562" max="2562" width="45.42578125" style="678" customWidth="1"/>
    <col min="2563" max="2564" width="14.5703125" style="678" customWidth="1"/>
    <col min="2565" max="2565" width="9" style="678" customWidth="1"/>
    <col min="2566" max="2816" width="9.140625" style="678"/>
    <col min="2817" max="2817" width="5.85546875" style="678" customWidth="1"/>
    <col min="2818" max="2818" width="45.42578125" style="678" customWidth="1"/>
    <col min="2819" max="2820" width="14.5703125" style="678" customWidth="1"/>
    <col min="2821" max="2821" width="9" style="678" customWidth="1"/>
    <col min="2822" max="3072" width="9.140625" style="678"/>
    <col min="3073" max="3073" width="5.85546875" style="678" customWidth="1"/>
    <col min="3074" max="3074" width="45.42578125" style="678" customWidth="1"/>
    <col min="3075" max="3076" width="14.5703125" style="678" customWidth="1"/>
    <col min="3077" max="3077" width="9" style="678" customWidth="1"/>
    <col min="3078" max="3328" width="9.140625" style="678"/>
    <col min="3329" max="3329" width="5.85546875" style="678" customWidth="1"/>
    <col min="3330" max="3330" width="45.42578125" style="678" customWidth="1"/>
    <col min="3331" max="3332" width="14.5703125" style="678" customWidth="1"/>
    <col min="3333" max="3333" width="9" style="678" customWidth="1"/>
    <col min="3334" max="3584" width="9.140625" style="678"/>
    <col min="3585" max="3585" width="5.85546875" style="678" customWidth="1"/>
    <col min="3586" max="3586" width="45.42578125" style="678" customWidth="1"/>
    <col min="3587" max="3588" width="14.5703125" style="678" customWidth="1"/>
    <col min="3589" max="3589" width="9" style="678" customWidth="1"/>
    <col min="3590" max="3840" width="9.140625" style="678"/>
    <col min="3841" max="3841" width="5.85546875" style="678" customWidth="1"/>
    <col min="3842" max="3842" width="45.42578125" style="678" customWidth="1"/>
    <col min="3843" max="3844" width="14.5703125" style="678" customWidth="1"/>
    <col min="3845" max="3845" width="9" style="678" customWidth="1"/>
    <col min="3846" max="4096" width="9.140625" style="678"/>
    <col min="4097" max="4097" width="5.85546875" style="678" customWidth="1"/>
    <col min="4098" max="4098" width="45.42578125" style="678" customWidth="1"/>
    <col min="4099" max="4100" width="14.5703125" style="678" customWidth="1"/>
    <col min="4101" max="4101" width="9" style="678" customWidth="1"/>
    <col min="4102" max="4352" width="9.140625" style="678"/>
    <col min="4353" max="4353" width="5.85546875" style="678" customWidth="1"/>
    <col min="4354" max="4354" width="45.42578125" style="678" customWidth="1"/>
    <col min="4355" max="4356" width="14.5703125" style="678" customWidth="1"/>
    <col min="4357" max="4357" width="9" style="678" customWidth="1"/>
    <col min="4358" max="4608" width="9.140625" style="678"/>
    <col min="4609" max="4609" width="5.85546875" style="678" customWidth="1"/>
    <col min="4610" max="4610" width="45.42578125" style="678" customWidth="1"/>
    <col min="4611" max="4612" width="14.5703125" style="678" customWidth="1"/>
    <col min="4613" max="4613" width="9" style="678" customWidth="1"/>
    <col min="4614" max="4864" width="9.140625" style="678"/>
    <col min="4865" max="4865" width="5.85546875" style="678" customWidth="1"/>
    <col min="4866" max="4866" width="45.42578125" style="678" customWidth="1"/>
    <col min="4867" max="4868" width="14.5703125" style="678" customWidth="1"/>
    <col min="4869" max="4869" width="9" style="678" customWidth="1"/>
    <col min="4870" max="5120" width="9.140625" style="678"/>
    <col min="5121" max="5121" width="5.85546875" style="678" customWidth="1"/>
    <col min="5122" max="5122" width="45.42578125" style="678" customWidth="1"/>
    <col min="5123" max="5124" width="14.5703125" style="678" customWidth="1"/>
    <col min="5125" max="5125" width="9" style="678" customWidth="1"/>
    <col min="5126" max="5376" width="9.140625" style="678"/>
    <col min="5377" max="5377" width="5.85546875" style="678" customWidth="1"/>
    <col min="5378" max="5378" width="45.42578125" style="678" customWidth="1"/>
    <col min="5379" max="5380" width="14.5703125" style="678" customWidth="1"/>
    <col min="5381" max="5381" width="9" style="678" customWidth="1"/>
    <col min="5382" max="5632" width="9.140625" style="678"/>
    <col min="5633" max="5633" width="5.85546875" style="678" customWidth="1"/>
    <col min="5634" max="5634" width="45.42578125" style="678" customWidth="1"/>
    <col min="5635" max="5636" width="14.5703125" style="678" customWidth="1"/>
    <col min="5637" max="5637" width="9" style="678" customWidth="1"/>
    <col min="5638" max="5888" width="9.140625" style="678"/>
    <col min="5889" max="5889" width="5.85546875" style="678" customWidth="1"/>
    <col min="5890" max="5890" width="45.42578125" style="678" customWidth="1"/>
    <col min="5891" max="5892" width="14.5703125" style="678" customWidth="1"/>
    <col min="5893" max="5893" width="9" style="678" customWidth="1"/>
    <col min="5894" max="6144" width="9.140625" style="678"/>
    <col min="6145" max="6145" width="5.85546875" style="678" customWidth="1"/>
    <col min="6146" max="6146" width="45.42578125" style="678" customWidth="1"/>
    <col min="6147" max="6148" width="14.5703125" style="678" customWidth="1"/>
    <col min="6149" max="6149" width="9" style="678" customWidth="1"/>
    <col min="6150" max="6400" width="9.140625" style="678"/>
    <col min="6401" max="6401" width="5.85546875" style="678" customWidth="1"/>
    <col min="6402" max="6402" width="45.42578125" style="678" customWidth="1"/>
    <col min="6403" max="6404" width="14.5703125" style="678" customWidth="1"/>
    <col min="6405" max="6405" width="9" style="678" customWidth="1"/>
    <col min="6406" max="6656" width="9.140625" style="678"/>
    <col min="6657" max="6657" width="5.85546875" style="678" customWidth="1"/>
    <col min="6658" max="6658" width="45.42578125" style="678" customWidth="1"/>
    <col min="6659" max="6660" width="14.5703125" style="678" customWidth="1"/>
    <col min="6661" max="6661" width="9" style="678" customWidth="1"/>
    <col min="6662" max="6912" width="9.140625" style="678"/>
    <col min="6913" max="6913" width="5.85546875" style="678" customWidth="1"/>
    <col min="6914" max="6914" width="45.42578125" style="678" customWidth="1"/>
    <col min="6915" max="6916" width="14.5703125" style="678" customWidth="1"/>
    <col min="6917" max="6917" width="9" style="678" customWidth="1"/>
    <col min="6918" max="7168" width="9.140625" style="678"/>
    <col min="7169" max="7169" width="5.85546875" style="678" customWidth="1"/>
    <col min="7170" max="7170" width="45.42578125" style="678" customWidth="1"/>
    <col min="7171" max="7172" width="14.5703125" style="678" customWidth="1"/>
    <col min="7173" max="7173" width="9" style="678" customWidth="1"/>
    <col min="7174" max="7424" width="9.140625" style="678"/>
    <col min="7425" max="7425" width="5.85546875" style="678" customWidth="1"/>
    <col min="7426" max="7426" width="45.42578125" style="678" customWidth="1"/>
    <col min="7427" max="7428" width="14.5703125" style="678" customWidth="1"/>
    <col min="7429" max="7429" width="9" style="678" customWidth="1"/>
    <col min="7430" max="7680" width="9.140625" style="678"/>
    <col min="7681" max="7681" width="5.85546875" style="678" customWidth="1"/>
    <col min="7682" max="7682" width="45.42578125" style="678" customWidth="1"/>
    <col min="7683" max="7684" width="14.5703125" style="678" customWidth="1"/>
    <col min="7685" max="7685" width="9" style="678" customWidth="1"/>
    <col min="7686" max="7936" width="9.140625" style="678"/>
    <col min="7937" max="7937" width="5.85546875" style="678" customWidth="1"/>
    <col min="7938" max="7938" width="45.42578125" style="678" customWidth="1"/>
    <col min="7939" max="7940" width="14.5703125" style="678" customWidth="1"/>
    <col min="7941" max="7941" width="9" style="678" customWidth="1"/>
    <col min="7942" max="8192" width="9.140625" style="678"/>
    <col min="8193" max="8193" width="5.85546875" style="678" customWidth="1"/>
    <col min="8194" max="8194" width="45.42578125" style="678" customWidth="1"/>
    <col min="8195" max="8196" width="14.5703125" style="678" customWidth="1"/>
    <col min="8197" max="8197" width="9" style="678" customWidth="1"/>
    <col min="8198" max="8448" width="9.140625" style="678"/>
    <col min="8449" max="8449" width="5.85546875" style="678" customWidth="1"/>
    <col min="8450" max="8450" width="45.42578125" style="678" customWidth="1"/>
    <col min="8451" max="8452" width="14.5703125" style="678" customWidth="1"/>
    <col min="8453" max="8453" width="9" style="678" customWidth="1"/>
    <col min="8454" max="8704" width="9.140625" style="678"/>
    <col min="8705" max="8705" width="5.85546875" style="678" customWidth="1"/>
    <col min="8706" max="8706" width="45.42578125" style="678" customWidth="1"/>
    <col min="8707" max="8708" width="14.5703125" style="678" customWidth="1"/>
    <col min="8709" max="8709" width="9" style="678" customWidth="1"/>
    <col min="8710" max="8960" width="9.140625" style="678"/>
    <col min="8961" max="8961" width="5.85546875" style="678" customWidth="1"/>
    <col min="8962" max="8962" width="45.42578125" style="678" customWidth="1"/>
    <col min="8963" max="8964" width="14.5703125" style="678" customWidth="1"/>
    <col min="8965" max="8965" width="9" style="678" customWidth="1"/>
    <col min="8966" max="9216" width="9.140625" style="678"/>
    <col min="9217" max="9217" width="5.85546875" style="678" customWidth="1"/>
    <col min="9218" max="9218" width="45.42578125" style="678" customWidth="1"/>
    <col min="9219" max="9220" width="14.5703125" style="678" customWidth="1"/>
    <col min="9221" max="9221" width="9" style="678" customWidth="1"/>
    <col min="9222" max="9472" width="9.140625" style="678"/>
    <col min="9473" max="9473" width="5.85546875" style="678" customWidth="1"/>
    <col min="9474" max="9474" width="45.42578125" style="678" customWidth="1"/>
    <col min="9475" max="9476" width="14.5703125" style="678" customWidth="1"/>
    <col min="9477" max="9477" width="9" style="678" customWidth="1"/>
    <col min="9478" max="9728" width="9.140625" style="678"/>
    <col min="9729" max="9729" width="5.85546875" style="678" customWidth="1"/>
    <col min="9730" max="9730" width="45.42578125" style="678" customWidth="1"/>
    <col min="9731" max="9732" width="14.5703125" style="678" customWidth="1"/>
    <col min="9733" max="9733" width="9" style="678" customWidth="1"/>
    <col min="9734" max="9984" width="9.140625" style="678"/>
    <col min="9985" max="9985" width="5.85546875" style="678" customWidth="1"/>
    <col min="9986" max="9986" width="45.42578125" style="678" customWidth="1"/>
    <col min="9987" max="9988" width="14.5703125" style="678" customWidth="1"/>
    <col min="9989" max="9989" width="9" style="678" customWidth="1"/>
    <col min="9990" max="10240" width="9.140625" style="678"/>
    <col min="10241" max="10241" width="5.85546875" style="678" customWidth="1"/>
    <col min="10242" max="10242" width="45.42578125" style="678" customWidth="1"/>
    <col min="10243" max="10244" width="14.5703125" style="678" customWidth="1"/>
    <col min="10245" max="10245" width="9" style="678" customWidth="1"/>
    <col min="10246" max="10496" width="9.140625" style="678"/>
    <col min="10497" max="10497" width="5.85546875" style="678" customWidth="1"/>
    <col min="10498" max="10498" width="45.42578125" style="678" customWidth="1"/>
    <col min="10499" max="10500" width="14.5703125" style="678" customWidth="1"/>
    <col min="10501" max="10501" width="9" style="678" customWidth="1"/>
    <col min="10502" max="10752" width="9.140625" style="678"/>
    <col min="10753" max="10753" width="5.85546875" style="678" customWidth="1"/>
    <col min="10754" max="10754" width="45.42578125" style="678" customWidth="1"/>
    <col min="10755" max="10756" width="14.5703125" style="678" customWidth="1"/>
    <col min="10757" max="10757" width="9" style="678" customWidth="1"/>
    <col min="10758" max="11008" width="9.140625" style="678"/>
    <col min="11009" max="11009" width="5.85546875" style="678" customWidth="1"/>
    <col min="11010" max="11010" width="45.42578125" style="678" customWidth="1"/>
    <col min="11011" max="11012" width="14.5703125" style="678" customWidth="1"/>
    <col min="11013" max="11013" width="9" style="678" customWidth="1"/>
    <col min="11014" max="11264" width="9.140625" style="678"/>
    <col min="11265" max="11265" width="5.85546875" style="678" customWidth="1"/>
    <col min="11266" max="11266" width="45.42578125" style="678" customWidth="1"/>
    <col min="11267" max="11268" width="14.5703125" style="678" customWidth="1"/>
    <col min="11269" max="11269" width="9" style="678" customWidth="1"/>
    <col min="11270" max="11520" width="9.140625" style="678"/>
    <col min="11521" max="11521" width="5.85546875" style="678" customWidth="1"/>
    <col min="11522" max="11522" width="45.42578125" style="678" customWidth="1"/>
    <col min="11523" max="11524" width="14.5703125" style="678" customWidth="1"/>
    <col min="11525" max="11525" width="9" style="678" customWidth="1"/>
    <col min="11526" max="11776" width="9.140625" style="678"/>
    <col min="11777" max="11777" width="5.85546875" style="678" customWidth="1"/>
    <col min="11778" max="11778" width="45.42578125" style="678" customWidth="1"/>
    <col min="11779" max="11780" width="14.5703125" style="678" customWidth="1"/>
    <col min="11781" max="11781" width="9" style="678" customWidth="1"/>
    <col min="11782" max="12032" width="9.140625" style="678"/>
    <col min="12033" max="12033" width="5.85546875" style="678" customWidth="1"/>
    <col min="12034" max="12034" width="45.42578125" style="678" customWidth="1"/>
    <col min="12035" max="12036" width="14.5703125" style="678" customWidth="1"/>
    <col min="12037" max="12037" width="9" style="678" customWidth="1"/>
    <col min="12038" max="12288" width="9.140625" style="678"/>
    <col min="12289" max="12289" width="5.85546875" style="678" customWidth="1"/>
    <col min="12290" max="12290" width="45.42578125" style="678" customWidth="1"/>
    <col min="12291" max="12292" width="14.5703125" style="678" customWidth="1"/>
    <col min="12293" max="12293" width="9" style="678" customWidth="1"/>
    <col min="12294" max="12544" width="9.140625" style="678"/>
    <col min="12545" max="12545" width="5.85546875" style="678" customWidth="1"/>
    <col min="12546" max="12546" width="45.42578125" style="678" customWidth="1"/>
    <col min="12547" max="12548" width="14.5703125" style="678" customWidth="1"/>
    <col min="12549" max="12549" width="9" style="678" customWidth="1"/>
    <col min="12550" max="12800" width="9.140625" style="678"/>
    <col min="12801" max="12801" width="5.85546875" style="678" customWidth="1"/>
    <col min="12802" max="12802" width="45.42578125" style="678" customWidth="1"/>
    <col min="12803" max="12804" width="14.5703125" style="678" customWidth="1"/>
    <col min="12805" max="12805" width="9" style="678" customWidth="1"/>
    <col min="12806" max="13056" width="9.140625" style="678"/>
    <col min="13057" max="13057" width="5.85546875" style="678" customWidth="1"/>
    <col min="13058" max="13058" width="45.42578125" style="678" customWidth="1"/>
    <col min="13059" max="13060" width="14.5703125" style="678" customWidth="1"/>
    <col min="13061" max="13061" width="9" style="678" customWidth="1"/>
    <col min="13062" max="13312" width="9.140625" style="678"/>
    <col min="13313" max="13313" width="5.85546875" style="678" customWidth="1"/>
    <col min="13314" max="13314" width="45.42578125" style="678" customWidth="1"/>
    <col min="13315" max="13316" width="14.5703125" style="678" customWidth="1"/>
    <col min="13317" max="13317" width="9" style="678" customWidth="1"/>
    <col min="13318" max="13568" width="9.140625" style="678"/>
    <col min="13569" max="13569" width="5.85546875" style="678" customWidth="1"/>
    <col min="13570" max="13570" width="45.42578125" style="678" customWidth="1"/>
    <col min="13571" max="13572" width="14.5703125" style="678" customWidth="1"/>
    <col min="13573" max="13573" width="9" style="678" customWidth="1"/>
    <col min="13574" max="13824" width="9.140625" style="678"/>
    <col min="13825" max="13825" width="5.85546875" style="678" customWidth="1"/>
    <col min="13826" max="13826" width="45.42578125" style="678" customWidth="1"/>
    <col min="13827" max="13828" width="14.5703125" style="678" customWidth="1"/>
    <col min="13829" max="13829" width="9" style="678" customWidth="1"/>
    <col min="13830" max="14080" width="9.140625" style="678"/>
    <col min="14081" max="14081" width="5.85546875" style="678" customWidth="1"/>
    <col min="14082" max="14082" width="45.42578125" style="678" customWidth="1"/>
    <col min="14083" max="14084" width="14.5703125" style="678" customWidth="1"/>
    <col min="14085" max="14085" width="9" style="678" customWidth="1"/>
    <col min="14086" max="14336" width="9.140625" style="678"/>
    <col min="14337" max="14337" width="5.85546875" style="678" customWidth="1"/>
    <col min="14338" max="14338" width="45.42578125" style="678" customWidth="1"/>
    <col min="14339" max="14340" width="14.5703125" style="678" customWidth="1"/>
    <col min="14341" max="14341" width="9" style="678" customWidth="1"/>
    <col min="14342" max="14592" width="9.140625" style="678"/>
    <col min="14593" max="14593" width="5.85546875" style="678" customWidth="1"/>
    <col min="14594" max="14594" width="45.42578125" style="678" customWidth="1"/>
    <col min="14595" max="14596" width="14.5703125" style="678" customWidth="1"/>
    <col min="14597" max="14597" width="9" style="678" customWidth="1"/>
    <col min="14598" max="14848" width="9.140625" style="678"/>
    <col min="14849" max="14849" width="5.85546875" style="678" customWidth="1"/>
    <col min="14850" max="14850" width="45.42578125" style="678" customWidth="1"/>
    <col min="14851" max="14852" width="14.5703125" style="678" customWidth="1"/>
    <col min="14853" max="14853" width="9" style="678" customWidth="1"/>
    <col min="14854" max="15104" width="9.140625" style="678"/>
    <col min="15105" max="15105" width="5.85546875" style="678" customWidth="1"/>
    <col min="15106" max="15106" width="45.42578125" style="678" customWidth="1"/>
    <col min="15107" max="15108" width="14.5703125" style="678" customWidth="1"/>
    <col min="15109" max="15109" width="9" style="678" customWidth="1"/>
    <col min="15110" max="15360" width="9.140625" style="678"/>
    <col min="15361" max="15361" width="5.85546875" style="678" customWidth="1"/>
    <col min="15362" max="15362" width="45.42578125" style="678" customWidth="1"/>
    <col min="15363" max="15364" width="14.5703125" style="678" customWidth="1"/>
    <col min="15365" max="15365" width="9" style="678" customWidth="1"/>
    <col min="15366" max="15616" width="9.140625" style="678"/>
    <col min="15617" max="15617" width="5.85546875" style="678" customWidth="1"/>
    <col min="15618" max="15618" width="45.42578125" style="678" customWidth="1"/>
    <col min="15619" max="15620" width="14.5703125" style="678" customWidth="1"/>
    <col min="15621" max="15621" width="9" style="678" customWidth="1"/>
    <col min="15622" max="15872" width="9.140625" style="678"/>
    <col min="15873" max="15873" width="5.85546875" style="678" customWidth="1"/>
    <col min="15874" max="15874" width="45.42578125" style="678" customWidth="1"/>
    <col min="15875" max="15876" width="14.5703125" style="678" customWidth="1"/>
    <col min="15877" max="15877" width="9" style="678" customWidth="1"/>
    <col min="15878" max="16128" width="9.140625" style="678"/>
    <col min="16129" max="16129" width="5.85546875" style="678" customWidth="1"/>
    <col min="16130" max="16130" width="45.42578125" style="678" customWidth="1"/>
    <col min="16131" max="16132" width="14.5703125" style="678" customWidth="1"/>
    <col min="16133" max="16133" width="9" style="678" customWidth="1"/>
    <col min="16134" max="16384" width="9.140625" style="678"/>
  </cols>
  <sheetData>
    <row r="1" spans="1:5" ht="96.75" customHeight="1">
      <c r="A1" s="688"/>
      <c r="B1" s="1602" t="s">
        <v>741</v>
      </c>
      <c r="C1" s="1602"/>
      <c r="D1" s="1602"/>
    </row>
    <row r="2" spans="1:5" ht="63" customHeight="1" thickBot="1">
      <c r="A2" s="1603" t="s">
        <v>710</v>
      </c>
      <c r="B2" s="1603"/>
      <c r="C2" s="1603"/>
      <c r="D2" s="1603"/>
    </row>
    <row r="3" spans="1:5" ht="22.5" customHeight="1" thickBot="1">
      <c r="A3" s="715" t="s">
        <v>1</v>
      </c>
      <c r="B3" s="722" t="s">
        <v>679</v>
      </c>
      <c r="C3" s="715" t="s">
        <v>711</v>
      </c>
      <c r="D3" s="731" t="s">
        <v>680</v>
      </c>
    </row>
    <row r="4" spans="1:5" ht="15" customHeight="1" thickBot="1">
      <c r="A4" s="1598" t="s">
        <v>681</v>
      </c>
      <c r="B4" s="1599"/>
      <c r="C4" s="739">
        <f>SUM(C5:C6)</f>
        <v>3050</v>
      </c>
      <c r="D4" s="732">
        <f>SUM(D5:D6)</f>
        <v>3050</v>
      </c>
    </row>
    <row r="5" spans="1:5" ht="15" customHeight="1">
      <c r="A5" s="716">
        <v>1</v>
      </c>
      <c r="B5" s="723" t="s">
        <v>682</v>
      </c>
      <c r="C5" s="740">
        <v>50</v>
      </c>
      <c r="D5" s="733">
        <v>50</v>
      </c>
      <c r="E5" s="679"/>
    </row>
    <row r="6" spans="1:5" ht="15" customHeight="1" thickBot="1">
      <c r="A6" s="717">
        <v>2</v>
      </c>
      <c r="B6" s="724" t="s">
        <v>683</v>
      </c>
      <c r="C6" s="741">
        <v>3000</v>
      </c>
      <c r="D6" s="734">
        <v>3000</v>
      </c>
      <c r="E6" s="679"/>
    </row>
    <row r="7" spans="1:5" ht="15" customHeight="1" thickBot="1">
      <c r="A7" s="1598" t="s">
        <v>684</v>
      </c>
      <c r="B7" s="1599"/>
      <c r="C7" s="742">
        <f>SUM(C8:C14)</f>
        <v>574648</v>
      </c>
      <c r="D7" s="735">
        <f>SUM(D8:D14)</f>
        <v>574648</v>
      </c>
      <c r="E7" s="679"/>
    </row>
    <row r="8" spans="1:5" ht="15" customHeight="1">
      <c r="A8" s="718">
        <v>1</v>
      </c>
      <c r="B8" s="725" t="s">
        <v>685</v>
      </c>
      <c r="C8" s="743">
        <v>51000</v>
      </c>
      <c r="D8" s="736">
        <v>51000</v>
      </c>
      <c r="E8" s="679"/>
    </row>
    <row r="9" spans="1:5" ht="15" customHeight="1">
      <c r="A9" s="719">
        <v>2</v>
      </c>
      <c r="B9" s="726" t="s">
        <v>686</v>
      </c>
      <c r="C9" s="744">
        <v>14111</v>
      </c>
      <c r="D9" s="737">
        <v>14111</v>
      </c>
      <c r="E9" s="679"/>
    </row>
    <row r="10" spans="1:5" ht="15" customHeight="1">
      <c r="A10" s="719">
        <v>3</v>
      </c>
      <c r="B10" s="726" t="s">
        <v>687</v>
      </c>
      <c r="C10" s="744">
        <v>7000</v>
      </c>
      <c r="D10" s="737">
        <v>7000</v>
      </c>
      <c r="E10" s="679"/>
    </row>
    <row r="11" spans="1:5" ht="15" customHeight="1">
      <c r="A11" s="719">
        <v>4</v>
      </c>
      <c r="B11" s="726" t="s">
        <v>688</v>
      </c>
      <c r="C11" s="744">
        <v>6000</v>
      </c>
      <c r="D11" s="737">
        <v>6000</v>
      </c>
      <c r="E11" s="679"/>
    </row>
    <row r="12" spans="1:5" ht="15" customHeight="1">
      <c r="A12" s="719">
        <v>5</v>
      </c>
      <c r="B12" s="726" t="s">
        <v>689</v>
      </c>
      <c r="C12" s="744">
        <v>44700</v>
      </c>
      <c r="D12" s="737">
        <v>44700</v>
      </c>
      <c r="E12" s="679"/>
    </row>
    <row r="13" spans="1:5" ht="15" customHeight="1">
      <c r="A13" s="719">
        <v>6</v>
      </c>
      <c r="B13" s="726" t="s">
        <v>690</v>
      </c>
      <c r="C13" s="744">
        <v>33900</v>
      </c>
      <c r="D13" s="737">
        <v>33900</v>
      </c>
      <c r="E13" s="679"/>
    </row>
    <row r="14" spans="1:5" s="681" customFormat="1" ht="15" customHeight="1" thickBot="1">
      <c r="A14" s="717">
        <v>7</v>
      </c>
      <c r="B14" s="727" t="s">
        <v>691</v>
      </c>
      <c r="C14" s="741">
        <v>417937</v>
      </c>
      <c r="D14" s="734">
        <v>417937</v>
      </c>
      <c r="E14" s="680"/>
    </row>
    <row r="15" spans="1:5" ht="15" customHeight="1" thickBot="1">
      <c r="A15" s="1598" t="s">
        <v>692</v>
      </c>
      <c r="B15" s="1599"/>
      <c r="C15" s="742">
        <f>SUM(C16:C24)</f>
        <v>275160</v>
      </c>
      <c r="D15" s="735">
        <f>SUM(D16:D24)</f>
        <v>275160</v>
      </c>
      <c r="E15" s="679"/>
    </row>
    <row r="16" spans="1:5" ht="15" customHeight="1">
      <c r="A16" s="718">
        <v>1</v>
      </c>
      <c r="B16" s="728" t="s">
        <v>693</v>
      </c>
      <c r="C16" s="745">
        <v>62000</v>
      </c>
      <c r="D16" s="738">
        <v>62000</v>
      </c>
      <c r="E16" s="679"/>
    </row>
    <row r="17" spans="1:5" ht="15" customHeight="1">
      <c r="A17" s="719">
        <v>2</v>
      </c>
      <c r="B17" s="729" t="s">
        <v>694</v>
      </c>
      <c r="C17" s="744">
        <v>25000</v>
      </c>
      <c r="D17" s="737">
        <v>25000</v>
      </c>
      <c r="E17" s="679"/>
    </row>
    <row r="18" spans="1:5" ht="15" customHeight="1">
      <c r="A18" s="719">
        <v>3</v>
      </c>
      <c r="B18" s="729" t="s">
        <v>695</v>
      </c>
      <c r="C18" s="744">
        <v>10080</v>
      </c>
      <c r="D18" s="737">
        <v>10080</v>
      </c>
      <c r="E18" s="679"/>
    </row>
    <row r="19" spans="1:5" ht="15" customHeight="1">
      <c r="A19" s="719">
        <v>4</v>
      </c>
      <c r="B19" s="729" t="s">
        <v>696</v>
      </c>
      <c r="C19" s="744">
        <v>7000</v>
      </c>
      <c r="D19" s="737">
        <v>7000</v>
      </c>
    </row>
    <row r="20" spans="1:5" ht="15" customHeight="1">
      <c r="A20" s="719">
        <v>5</v>
      </c>
      <c r="B20" s="726" t="s">
        <v>697</v>
      </c>
      <c r="C20" s="744">
        <v>5500</v>
      </c>
      <c r="D20" s="737">
        <v>5500</v>
      </c>
      <c r="E20" s="679"/>
    </row>
    <row r="21" spans="1:5" ht="15" customHeight="1">
      <c r="A21" s="719">
        <v>6</v>
      </c>
      <c r="B21" s="729" t="s">
        <v>698</v>
      </c>
      <c r="C21" s="744">
        <v>65000</v>
      </c>
      <c r="D21" s="737">
        <v>65000</v>
      </c>
      <c r="E21" s="679"/>
    </row>
    <row r="22" spans="1:5" ht="15" customHeight="1">
      <c r="A22" s="719">
        <v>7</v>
      </c>
      <c r="B22" s="724" t="s">
        <v>699</v>
      </c>
      <c r="C22" s="744">
        <v>80000</v>
      </c>
      <c r="D22" s="737">
        <v>80000</v>
      </c>
      <c r="E22" s="679"/>
    </row>
    <row r="23" spans="1:5" ht="15" customHeight="1">
      <c r="A23" s="719">
        <v>8</v>
      </c>
      <c r="B23" s="724" t="s">
        <v>700</v>
      </c>
      <c r="C23" s="744">
        <v>5400</v>
      </c>
      <c r="D23" s="737">
        <v>5400</v>
      </c>
      <c r="E23" s="679"/>
    </row>
    <row r="24" spans="1:5" ht="15" customHeight="1" thickBot="1">
      <c r="A24" s="717">
        <v>9</v>
      </c>
      <c r="B24" s="724" t="s">
        <v>701</v>
      </c>
      <c r="C24" s="741">
        <v>15180</v>
      </c>
      <c r="D24" s="734">
        <v>15180</v>
      </c>
      <c r="E24" s="679"/>
    </row>
    <row r="25" spans="1:5" ht="15" customHeight="1" thickBot="1">
      <c r="A25" s="1598" t="s">
        <v>702</v>
      </c>
      <c r="B25" s="1599"/>
      <c r="C25" s="742">
        <f>SUM(C26)</f>
        <v>2800000</v>
      </c>
      <c r="D25" s="735">
        <f>SUM(D26)</f>
        <v>2800000</v>
      </c>
      <c r="E25" s="679"/>
    </row>
    <row r="26" spans="1:5" ht="15" customHeight="1" thickBot="1">
      <c r="A26" s="720">
        <v>1</v>
      </c>
      <c r="B26" s="730" t="s">
        <v>703</v>
      </c>
      <c r="C26" s="740">
        <v>2800000</v>
      </c>
      <c r="D26" s="733">
        <v>2800000</v>
      </c>
      <c r="E26" s="679"/>
    </row>
    <row r="27" spans="1:5" ht="15" customHeight="1" thickBot="1">
      <c r="A27" s="1598" t="s">
        <v>704</v>
      </c>
      <c r="B27" s="1599"/>
      <c r="C27" s="742">
        <f>SUM(C28:C31)</f>
        <v>369950</v>
      </c>
      <c r="D27" s="735">
        <f>SUM(D28:D31)</f>
        <v>369950</v>
      </c>
      <c r="E27" s="679"/>
    </row>
    <row r="28" spans="1:5" ht="15" customHeight="1">
      <c r="A28" s="718">
        <v>1</v>
      </c>
      <c r="B28" s="725" t="s">
        <v>705</v>
      </c>
      <c r="C28" s="743">
        <v>71000</v>
      </c>
      <c r="D28" s="736">
        <v>71000</v>
      </c>
      <c r="E28" s="679"/>
    </row>
    <row r="29" spans="1:5" s="681" customFormat="1" ht="15" customHeight="1">
      <c r="A29" s="719">
        <v>2</v>
      </c>
      <c r="B29" s="726" t="s">
        <v>706</v>
      </c>
      <c r="C29" s="744">
        <v>35200</v>
      </c>
      <c r="D29" s="737">
        <v>35200</v>
      </c>
      <c r="E29" s="682"/>
    </row>
    <row r="30" spans="1:5" ht="15" customHeight="1">
      <c r="A30" s="719">
        <v>3</v>
      </c>
      <c r="B30" s="726" t="s">
        <v>707</v>
      </c>
      <c r="C30" s="744">
        <v>188000</v>
      </c>
      <c r="D30" s="737">
        <v>188000</v>
      </c>
      <c r="E30" s="679"/>
    </row>
    <row r="31" spans="1:5" ht="15" customHeight="1" thickBot="1">
      <c r="A31" s="717">
        <v>4</v>
      </c>
      <c r="B31" s="727" t="s">
        <v>708</v>
      </c>
      <c r="C31" s="741">
        <v>75750</v>
      </c>
      <c r="D31" s="734">
        <v>75750</v>
      </c>
      <c r="E31" s="679"/>
    </row>
    <row r="32" spans="1:5" ht="15" customHeight="1" thickBot="1">
      <c r="A32" s="1598" t="s">
        <v>709</v>
      </c>
      <c r="B32" s="1599"/>
      <c r="C32" s="742">
        <f>SUM(C33:C33)</f>
        <v>168600</v>
      </c>
      <c r="D32" s="735">
        <f>SUM(D33:D33)</f>
        <v>168600</v>
      </c>
      <c r="E32" s="679"/>
    </row>
    <row r="33" spans="1:5" ht="15" customHeight="1" thickBot="1">
      <c r="A33" s="721">
        <v>1</v>
      </c>
      <c r="B33" s="725" t="s">
        <v>691</v>
      </c>
      <c r="C33" s="740">
        <v>168600</v>
      </c>
      <c r="D33" s="733">
        <v>168600</v>
      </c>
      <c r="E33" s="679"/>
    </row>
    <row r="34" spans="1:5" ht="24" customHeight="1" thickBot="1">
      <c r="A34" s="1600" t="s">
        <v>723</v>
      </c>
      <c r="B34" s="1601"/>
      <c r="C34" s="746">
        <f>SUM(C4,C7,C15,C25,C27,C32)</f>
        <v>4191408</v>
      </c>
      <c r="D34" s="747">
        <f>SUM(D4,D7,D15,D25,D27,D32)</f>
        <v>4191408</v>
      </c>
      <c r="E34" s="679"/>
    </row>
    <row r="35" spans="1:5" ht="12.75" customHeight="1">
      <c r="A35" s="683"/>
      <c r="B35" s="683"/>
      <c r="C35" s="684"/>
      <c r="D35" s="684"/>
    </row>
    <row r="37" spans="1:5">
      <c r="A37" s="685"/>
      <c r="B37" s="686"/>
      <c r="C37" s="687"/>
      <c r="D37" s="687"/>
    </row>
  </sheetData>
  <mergeCells count="9">
    <mergeCell ref="A27:B27"/>
    <mergeCell ref="A32:B32"/>
    <mergeCell ref="A34:B34"/>
    <mergeCell ref="B1:D1"/>
    <mergeCell ref="A2:D2"/>
    <mergeCell ref="A4:B4"/>
    <mergeCell ref="A7:B7"/>
    <mergeCell ref="A15:B15"/>
    <mergeCell ref="A25:B25"/>
  </mergeCells>
  <printOptions horizontalCentered="1"/>
  <pageMargins left="0.78740157480314965" right="0.59055118110236227" top="0.59055118110236227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7"/>
  <sheetViews>
    <sheetView showGridLines="0" view="pageBreakPreview" topLeftCell="A1601" zoomScaleNormal="110" zoomScaleSheetLayoutView="100" workbookViewId="0">
      <selection activeCell="D1620" sqref="C1620:D1638"/>
    </sheetView>
  </sheetViews>
  <sheetFormatPr defaultRowHeight="12.75"/>
  <cols>
    <col min="1" max="1" width="5.5703125" style="826" bestFit="1" customWidth="1"/>
    <col min="2" max="2" width="7.85546875" style="826" hidden="1" customWidth="1"/>
    <col min="3" max="3" width="11.42578125" style="826" customWidth="1"/>
    <col min="4" max="4" width="12.85546875" style="826" bestFit="1" customWidth="1"/>
    <col min="5" max="5" width="72.85546875" style="826" customWidth="1"/>
    <col min="6" max="6" width="12" style="826" hidden="1" customWidth="1"/>
    <col min="7" max="7" width="14" style="826" customWidth="1"/>
    <col min="8" max="8" width="20.140625" style="826" customWidth="1"/>
    <col min="9" max="16384" width="9.140625" style="826"/>
  </cols>
  <sheetData>
    <row r="1" spans="1:7" ht="46.5" customHeight="1">
      <c r="A1" s="825"/>
      <c r="B1" s="825"/>
      <c r="C1" s="825"/>
      <c r="D1" s="825"/>
      <c r="E1" s="1125" t="s">
        <v>746</v>
      </c>
      <c r="F1" s="1126"/>
      <c r="G1" s="1126"/>
    </row>
    <row r="2" spans="1:7" ht="17.25" customHeight="1">
      <c r="A2" s="825"/>
      <c r="B2" s="825"/>
      <c r="C2" s="825"/>
      <c r="D2" s="825"/>
      <c r="E2" s="827"/>
      <c r="F2" s="828"/>
      <c r="G2" s="828"/>
    </row>
    <row r="3" spans="1:7" s="829" customFormat="1" ht="40.5" customHeight="1">
      <c r="A3" s="1127" t="s">
        <v>747</v>
      </c>
      <c r="B3" s="1127"/>
      <c r="C3" s="1127"/>
      <c r="D3" s="1127"/>
      <c r="E3" s="1127"/>
      <c r="F3" s="1127"/>
      <c r="G3" s="1127"/>
    </row>
    <row r="4" spans="1:7" ht="42.75" customHeight="1">
      <c r="A4" s="830" t="s">
        <v>2</v>
      </c>
      <c r="B4" s="1128" t="s">
        <v>3</v>
      </c>
      <c r="C4" s="1129"/>
      <c r="D4" s="830" t="s">
        <v>296</v>
      </c>
      <c r="E4" s="830" t="s">
        <v>530</v>
      </c>
      <c r="F4" s="831" t="s">
        <v>748</v>
      </c>
      <c r="G4" s="833" t="s">
        <v>348</v>
      </c>
    </row>
    <row r="5" spans="1:7" ht="17.100000000000001" customHeight="1">
      <c r="A5" s="830" t="s">
        <v>10</v>
      </c>
      <c r="B5" s="831"/>
      <c r="C5" s="832" t="s">
        <v>11</v>
      </c>
      <c r="D5" s="830" t="s">
        <v>12</v>
      </c>
      <c r="E5" s="830" t="s">
        <v>13</v>
      </c>
      <c r="F5" s="831" t="s">
        <v>14</v>
      </c>
      <c r="G5" s="833" t="s">
        <v>14</v>
      </c>
    </row>
    <row r="6" spans="1:7" ht="17.100000000000001" customHeight="1">
      <c r="A6" s="834" t="s">
        <v>170</v>
      </c>
      <c r="B6" s="1130"/>
      <c r="C6" s="1131"/>
      <c r="D6" s="834"/>
      <c r="E6" s="835" t="s">
        <v>749</v>
      </c>
      <c r="F6" s="836" t="s">
        <v>750</v>
      </c>
      <c r="G6" s="837">
        <f>G7+G43+G48+G84+G100+G104+G146+G161+G167</f>
        <v>123500735</v>
      </c>
    </row>
    <row r="7" spans="1:7" ht="17.100000000000001" customHeight="1">
      <c r="A7" s="902"/>
      <c r="B7" s="1132" t="s">
        <v>350</v>
      </c>
      <c r="C7" s="1133"/>
      <c r="D7" s="838"/>
      <c r="E7" s="839" t="s">
        <v>751</v>
      </c>
      <c r="F7" s="840">
        <v>11541330</v>
      </c>
      <c r="G7" s="841">
        <f>G8+G40</f>
        <v>11052770</v>
      </c>
    </row>
    <row r="8" spans="1:7" ht="17.100000000000001" customHeight="1">
      <c r="A8" s="902"/>
      <c r="B8" s="1134"/>
      <c r="C8" s="1135"/>
      <c r="D8" s="1138" t="s">
        <v>752</v>
      </c>
      <c r="E8" s="1139"/>
      <c r="F8" s="842"/>
      <c r="G8" s="843">
        <f>G9+G37</f>
        <v>11020190</v>
      </c>
    </row>
    <row r="9" spans="1:7" ht="17.100000000000001" customHeight="1">
      <c r="A9" s="902"/>
      <c r="B9" s="1136"/>
      <c r="C9" s="1137"/>
      <c r="D9" s="1140" t="s">
        <v>753</v>
      </c>
      <c r="E9" s="1141"/>
      <c r="F9" s="844"/>
      <c r="G9" s="845">
        <f>G10+G17</f>
        <v>10975190</v>
      </c>
    </row>
    <row r="10" spans="1:7" ht="17.100000000000001" customHeight="1">
      <c r="A10" s="902"/>
      <c r="B10" s="1136"/>
      <c r="C10" s="1137"/>
      <c r="D10" s="1142" t="s">
        <v>754</v>
      </c>
      <c r="E10" s="1143"/>
      <c r="F10" s="846"/>
      <c r="G10" s="847">
        <f>SUM(G11:G15)</f>
        <v>8521230</v>
      </c>
    </row>
    <row r="11" spans="1:7" ht="17.100000000000001" customHeight="1">
      <c r="A11" s="902"/>
      <c r="B11" s="1121"/>
      <c r="C11" s="1122"/>
      <c r="D11" s="848" t="s">
        <v>755</v>
      </c>
      <c r="E11" s="849" t="s">
        <v>756</v>
      </c>
      <c r="F11" s="850" t="s">
        <v>757</v>
      </c>
      <c r="G11" s="851">
        <v>6499333</v>
      </c>
    </row>
    <row r="12" spans="1:7" ht="17.100000000000001" customHeight="1">
      <c r="A12" s="902"/>
      <c r="B12" s="1121"/>
      <c r="C12" s="1122"/>
      <c r="D12" s="848" t="s">
        <v>758</v>
      </c>
      <c r="E12" s="849" t="s">
        <v>759</v>
      </c>
      <c r="F12" s="850" t="s">
        <v>760</v>
      </c>
      <c r="G12" s="851">
        <v>525000</v>
      </c>
    </row>
    <row r="13" spans="1:7" ht="17.100000000000001" customHeight="1">
      <c r="A13" s="902"/>
      <c r="B13" s="1121"/>
      <c r="C13" s="1122"/>
      <c r="D13" s="848" t="s">
        <v>761</v>
      </c>
      <c r="E13" s="849" t="s">
        <v>762</v>
      </c>
      <c r="F13" s="850" t="s">
        <v>763</v>
      </c>
      <c r="G13" s="851">
        <v>1177815</v>
      </c>
    </row>
    <row r="14" spans="1:7" ht="17.100000000000001" customHeight="1">
      <c r="A14" s="902"/>
      <c r="B14" s="1121"/>
      <c r="C14" s="1122"/>
      <c r="D14" s="848" t="s">
        <v>764</v>
      </c>
      <c r="E14" s="849" t="s">
        <v>765</v>
      </c>
      <c r="F14" s="850" t="s">
        <v>766</v>
      </c>
      <c r="G14" s="851">
        <v>139082</v>
      </c>
    </row>
    <row r="15" spans="1:7" ht="17.100000000000001" customHeight="1">
      <c r="A15" s="902"/>
      <c r="B15" s="1121"/>
      <c r="C15" s="1122"/>
      <c r="D15" s="848" t="s">
        <v>767</v>
      </c>
      <c r="E15" s="849" t="s">
        <v>768</v>
      </c>
      <c r="F15" s="850" t="s">
        <v>769</v>
      </c>
      <c r="G15" s="851">
        <v>180000</v>
      </c>
    </row>
    <row r="16" spans="1:7" ht="17.100000000000001" customHeight="1">
      <c r="A16" s="902"/>
      <c r="B16" s="904"/>
      <c r="C16" s="852"/>
      <c r="D16" s="1121"/>
      <c r="E16" s="1123"/>
      <c r="F16" s="1123"/>
      <c r="G16" s="1124"/>
    </row>
    <row r="17" spans="1:7" ht="17.100000000000001" customHeight="1">
      <c r="A17" s="902"/>
      <c r="B17" s="904"/>
      <c r="C17" s="852"/>
      <c r="D17" s="1119" t="s">
        <v>770</v>
      </c>
      <c r="E17" s="1120"/>
      <c r="F17" s="853"/>
      <c r="G17" s="847">
        <f>SUM(G18:G35)</f>
        <v>2453960</v>
      </c>
    </row>
    <row r="18" spans="1:7" ht="17.100000000000001" customHeight="1">
      <c r="A18" s="902"/>
      <c r="B18" s="904"/>
      <c r="C18" s="852"/>
      <c r="D18" s="848" t="s">
        <v>771</v>
      </c>
      <c r="E18" s="849" t="s">
        <v>772</v>
      </c>
      <c r="F18" s="850" t="s">
        <v>773</v>
      </c>
      <c r="G18" s="851">
        <v>90000</v>
      </c>
    </row>
    <row r="19" spans="1:7" ht="17.100000000000001" customHeight="1">
      <c r="A19" s="902"/>
      <c r="B19" s="1121"/>
      <c r="C19" s="1122"/>
      <c r="D19" s="848" t="s">
        <v>227</v>
      </c>
      <c r="E19" s="849" t="s">
        <v>774</v>
      </c>
      <c r="F19" s="850" t="s">
        <v>775</v>
      </c>
      <c r="G19" s="851">
        <v>624665</v>
      </c>
    </row>
    <row r="20" spans="1:7" ht="17.100000000000001" customHeight="1">
      <c r="A20" s="902"/>
      <c r="B20" s="1121"/>
      <c r="C20" s="1122"/>
      <c r="D20" s="848" t="s">
        <v>776</v>
      </c>
      <c r="E20" s="849" t="s">
        <v>777</v>
      </c>
      <c r="F20" s="850" t="s">
        <v>778</v>
      </c>
      <c r="G20" s="851">
        <v>306110</v>
      </c>
    </row>
    <row r="21" spans="1:7" ht="17.100000000000001" customHeight="1">
      <c r="A21" s="902"/>
      <c r="B21" s="1121"/>
      <c r="C21" s="1122"/>
      <c r="D21" s="848" t="s">
        <v>779</v>
      </c>
      <c r="E21" s="849" t="s">
        <v>780</v>
      </c>
      <c r="F21" s="850" t="s">
        <v>781</v>
      </c>
      <c r="G21" s="851">
        <v>415000</v>
      </c>
    </row>
    <row r="22" spans="1:7" ht="17.100000000000001" customHeight="1">
      <c r="A22" s="902"/>
      <c r="B22" s="1121"/>
      <c r="C22" s="1122"/>
      <c r="D22" s="848" t="s">
        <v>782</v>
      </c>
      <c r="E22" s="849" t="s">
        <v>783</v>
      </c>
      <c r="F22" s="850" t="s">
        <v>784</v>
      </c>
      <c r="G22" s="851">
        <v>8000</v>
      </c>
    </row>
    <row r="23" spans="1:7" ht="17.100000000000001" customHeight="1">
      <c r="A23" s="902"/>
      <c r="B23" s="1121"/>
      <c r="C23" s="1122"/>
      <c r="D23" s="848" t="s">
        <v>228</v>
      </c>
      <c r="E23" s="849" t="s">
        <v>785</v>
      </c>
      <c r="F23" s="850" t="s">
        <v>786</v>
      </c>
      <c r="G23" s="851">
        <v>210000</v>
      </c>
    </row>
    <row r="24" spans="1:7" ht="17.100000000000001" customHeight="1">
      <c r="A24" s="902"/>
      <c r="B24" s="1121"/>
      <c r="C24" s="1122"/>
      <c r="D24" s="848" t="s">
        <v>229</v>
      </c>
      <c r="E24" s="849" t="s">
        <v>787</v>
      </c>
      <c r="F24" s="850" t="s">
        <v>788</v>
      </c>
      <c r="G24" s="851">
        <v>15000</v>
      </c>
    </row>
    <row r="25" spans="1:7" ht="30.75" customHeight="1">
      <c r="A25" s="902"/>
      <c r="B25" s="1121"/>
      <c r="C25" s="1122"/>
      <c r="D25" s="848" t="s">
        <v>230</v>
      </c>
      <c r="E25" s="849" t="s">
        <v>789</v>
      </c>
      <c r="F25" s="850" t="s">
        <v>790</v>
      </c>
      <c r="G25" s="851">
        <v>20000</v>
      </c>
    </row>
    <row r="26" spans="1:7" ht="30.75" customHeight="1">
      <c r="A26" s="902"/>
      <c r="B26" s="1121"/>
      <c r="C26" s="1122"/>
      <c r="D26" s="848" t="s">
        <v>791</v>
      </c>
      <c r="E26" s="849" t="s">
        <v>792</v>
      </c>
      <c r="F26" s="850" t="s">
        <v>793</v>
      </c>
      <c r="G26" s="851">
        <v>30000</v>
      </c>
    </row>
    <row r="27" spans="1:7" ht="18.75" customHeight="1">
      <c r="A27" s="902"/>
      <c r="B27" s="904"/>
      <c r="C27" s="852"/>
      <c r="D27" s="848" t="s">
        <v>794</v>
      </c>
      <c r="E27" s="849" t="s">
        <v>795</v>
      </c>
      <c r="F27" s="850"/>
      <c r="G27" s="851">
        <v>30000</v>
      </c>
    </row>
    <row r="28" spans="1:7" ht="20.100000000000001" customHeight="1">
      <c r="A28" s="902"/>
      <c r="B28" s="1121"/>
      <c r="C28" s="1122"/>
      <c r="D28" s="848" t="s">
        <v>796</v>
      </c>
      <c r="E28" s="849" t="s">
        <v>797</v>
      </c>
      <c r="F28" s="850" t="s">
        <v>766</v>
      </c>
      <c r="G28" s="851">
        <v>140000</v>
      </c>
    </row>
    <row r="29" spans="1:7" ht="17.100000000000001" customHeight="1">
      <c r="A29" s="902"/>
      <c r="B29" s="1121"/>
      <c r="C29" s="1122"/>
      <c r="D29" s="848" t="s">
        <v>231</v>
      </c>
      <c r="E29" s="849" t="s">
        <v>798</v>
      </c>
      <c r="F29" s="850" t="s">
        <v>799</v>
      </c>
      <c r="G29" s="851">
        <v>250000</v>
      </c>
    </row>
    <row r="30" spans="1:7" ht="17.100000000000001" customHeight="1">
      <c r="A30" s="902"/>
      <c r="B30" s="1121"/>
      <c r="C30" s="1122"/>
      <c r="D30" s="848" t="s">
        <v>800</v>
      </c>
      <c r="E30" s="849" t="s">
        <v>801</v>
      </c>
      <c r="F30" s="850" t="s">
        <v>802</v>
      </c>
      <c r="G30" s="851">
        <v>30300</v>
      </c>
    </row>
    <row r="31" spans="1:7" ht="17.100000000000001" customHeight="1">
      <c r="A31" s="902"/>
      <c r="B31" s="1121"/>
      <c r="C31" s="1122"/>
      <c r="D31" s="848" t="s">
        <v>803</v>
      </c>
      <c r="E31" s="849" t="s">
        <v>804</v>
      </c>
      <c r="F31" s="850" t="s">
        <v>805</v>
      </c>
      <c r="G31" s="851">
        <v>137836</v>
      </c>
    </row>
    <row r="32" spans="1:7" ht="17.100000000000001" customHeight="1">
      <c r="A32" s="902"/>
      <c r="B32" s="1121"/>
      <c r="C32" s="1122"/>
      <c r="D32" s="848" t="s">
        <v>806</v>
      </c>
      <c r="E32" s="849" t="s">
        <v>807</v>
      </c>
      <c r="F32" s="850" t="s">
        <v>808</v>
      </c>
      <c r="G32" s="851">
        <v>72000</v>
      </c>
    </row>
    <row r="33" spans="1:7" ht="17.100000000000001" customHeight="1">
      <c r="A33" s="902"/>
      <c r="B33" s="904"/>
      <c r="C33" s="852"/>
      <c r="D33" s="848" t="s">
        <v>809</v>
      </c>
      <c r="E33" s="849" t="s">
        <v>810</v>
      </c>
      <c r="F33" s="850"/>
      <c r="G33" s="851">
        <v>4000</v>
      </c>
    </row>
    <row r="34" spans="1:7" ht="17.100000000000001" customHeight="1">
      <c r="A34" s="902"/>
      <c r="B34" s="1121"/>
      <c r="C34" s="1122"/>
      <c r="D34" s="848" t="s">
        <v>811</v>
      </c>
      <c r="E34" s="849" t="s">
        <v>812</v>
      </c>
      <c r="F34" s="850" t="s">
        <v>813</v>
      </c>
      <c r="G34" s="851">
        <v>51049</v>
      </c>
    </row>
    <row r="35" spans="1:7" ht="17.100000000000001" customHeight="1">
      <c r="A35" s="902"/>
      <c r="B35" s="1121"/>
      <c r="C35" s="1122"/>
      <c r="D35" s="848" t="s">
        <v>234</v>
      </c>
      <c r="E35" s="849" t="s">
        <v>814</v>
      </c>
      <c r="F35" s="850" t="s">
        <v>815</v>
      </c>
      <c r="G35" s="851">
        <v>20000</v>
      </c>
    </row>
    <row r="36" spans="1:7" ht="17.100000000000001" customHeight="1">
      <c r="A36" s="902"/>
      <c r="B36" s="904"/>
      <c r="C36" s="852"/>
      <c r="D36" s="1121"/>
      <c r="E36" s="1123"/>
      <c r="F36" s="1123"/>
      <c r="G36" s="1124"/>
    </row>
    <row r="37" spans="1:7" ht="17.100000000000001" customHeight="1">
      <c r="A37" s="902"/>
      <c r="B37" s="904"/>
      <c r="C37" s="852"/>
      <c r="D37" s="1146" t="s">
        <v>816</v>
      </c>
      <c r="E37" s="1147"/>
      <c r="F37" s="850"/>
      <c r="G37" s="851">
        <f>G38</f>
        <v>45000</v>
      </c>
    </row>
    <row r="38" spans="1:7" ht="17.100000000000001" customHeight="1">
      <c r="A38" s="902"/>
      <c r="B38" s="904"/>
      <c r="C38" s="852"/>
      <c r="D38" s="848" t="s">
        <v>817</v>
      </c>
      <c r="E38" s="849" t="s">
        <v>818</v>
      </c>
      <c r="F38" s="850" t="s">
        <v>819</v>
      </c>
      <c r="G38" s="851">
        <v>45000</v>
      </c>
    </row>
    <row r="39" spans="1:7" ht="17.100000000000001" customHeight="1">
      <c r="A39" s="902"/>
      <c r="B39" s="904"/>
      <c r="C39" s="852"/>
      <c r="D39" s="1121"/>
      <c r="E39" s="1123"/>
      <c r="F39" s="1123"/>
      <c r="G39" s="1124"/>
    </row>
    <row r="40" spans="1:7" ht="17.100000000000001" customHeight="1">
      <c r="A40" s="902"/>
      <c r="B40" s="904"/>
      <c r="C40" s="852"/>
      <c r="D40" s="1144" t="s">
        <v>820</v>
      </c>
      <c r="E40" s="1145"/>
      <c r="F40" s="854"/>
      <c r="G40" s="843">
        <f>G41</f>
        <v>32580</v>
      </c>
    </row>
    <row r="41" spans="1:7" ht="17.100000000000001" customHeight="1">
      <c r="A41" s="902"/>
      <c r="B41" s="904"/>
      <c r="C41" s="852"/>
      <c r="D41" s="1146" t="s">
        <v>821</v>
      </c>
      <c r="E41" s="1147"/>
      <c r="F41" s="850"/>
      <c r="G41" s="851">
        <f>G42</f>
        <v>32580</v>
      </c>
    </row>
    <row r="42" spans="1:7" ht="17.100000000000001" customHeight="1">
      <c r="A42" s="902"/>
      <c r="B42" s="1148"/>
      <c r="C42" s="1149"/>
      <c r="D42" s="848" t="s">
        <v>225</v>
      </c>
      <c r="E42" s="849" t="s">
        <v>822</v>
      </c>
      <c r="F42" s="850" t="s">
        <v>823</v>
      </c>
      <c r="G42" s="851">
        <v>32580</v>
      </c>
    </row>
    <row r="43" spans="1:7" ht="17.100000000000001" customHeight="1">
      <c r="A43" s="902"/>
      <c r="B43" s="1132" t="s">
        <v>358</v>
      </c>
      <c r="C43" s="1133"/>
      <c r="D43" s="838"/>
      <c r="E43" s="839" t="s">
        <v>359</v>
      </c>
      <c r="F43" s="840">
        <v>20000</v>
      </c>
      <c r="G43" s="841">
        <f>G44</f>
        <v>20000</v>
      </c>
    </row>
    <row r="44" spans="1:7" ht="17.100000000000001" customHeight="1">
      <c r="A44" s="902"/>
      <c r="B44" s="1134"/>
      <c r="C44" s="1135"/>
      <c r="D44" s="1138" t="s">
        <v>752</v>
      </c>
      <c r="E44" s="1139"/>
      <c r="F44" s="842"/>
      <c r="G44" s="843">
        <f>G45</f>
        <v>20000</v>
      </c>
    </row>
    <row r="45" spans="1:7" ht="17.100000000000001" customHeight="1">
      <c r="A45" s="902"/>
      <c r="B45" s="1136"/>
      <c r="C45" s="1137"/>
      <c r="D45" s="1140" t="s">
        <v>753</v>
      </c>
      <c r="E45" s="1152"/>
      <c r="F45" s="855"/>
      <c r="G45" s="851">
        <f>G46</f>
        <v>20000</v>
      </c>
    </row>
    <row r="46" spans="1:7" ht="17.100000000000001" customHeight="1">
      <c r="A46" s="902"/>
      <c r="B46" s="1136"/>
      <c r="C46" s="1137"/>
      <c r="D46" s="1119" t="s">
        <v>770</v>
      </c>
      <c r="E46" s="1120"/>
      <c r="F46" s="855"/>
      <c r="G46" s="851">
        <f>G47</f>
        <v>20000</v>
      </c>
    </row>
    <row r="47" spans="1:7" ht="17.100000000000001" customHeight="1">
      <c r="A47" s="902"/>
      <c r="B47" s="1150"/>
      <c r="C47" s="1151"/>
      <c r="D47" s="848" t="s">
        <v>228</v>
      </c>
      <c r="E47" s="849" t="s">
        <v>785</v>
      </c>
      <c r="F47" s="850">
        <v>20000</v>
      </c>
      <c r="G47" s="851">
        <v>20000</v>
      </c>
    </row>
    <row r="48" spans="1:7" ht="17.100000000000001" customHeight="1">
      <c r="A48" s="902"/>
      <c r="B48" s="1132" t="s">
        <v>361</v>
      </c>
      <c r="C48" s="1133"/>
      <c r="D48" s="838"/>
      <c r="E48" s="839" t="s">
        <v>824</v>
      </c>
      <c r="F48" s="840">
        <v>11109600</v>
      </c>
      <c r="G48" s="841">
        <f>G49+G81</f>
        <v>11249335</v>
      </c>
    </row>
    <row r="49" spans="1:7" ht="17.100000000000001" customHeight="1">
      <c r="A49" s="902"/>
      <c r="B49" s="904"/>
      <c r="C49" s="852"/>
      <c r="D49" s="1138" t="s">
        <v>752</v>
      </c>
      <c r="E49" s="1139"/>
      <c r="F49" s="854"/>
      <c r="G49" s="843">
        <f>G50+G78</f>
        <v>11231335</v>
      </c>
    </row>
    <row r="50" spans="1:7" ht="17.100000000000001" customHeight="1">
      <c r="A50" s="902"/>
      <c r="B50" s="904"/>
      <c r="C50" s="852"/>
      <c r="D50" s="1140" t="s">
        <v>753</v>
      </c>
      <c r="E50" s="1152"/>
      <c r="F50" s="850"/>
      <c r="G50" s="851">
        <f>G51+G58</f>
        <v>11211835</v>
      </c>
    </row>
    <row r="51" spans="1:7" ht="17.100000000000001" customHeight="1">
      <c r="A51" s="902"/>
      <c r="B51" s="904"/>
      <c r="C51" s="852"/>
      <c r="D51" s="1142" t="s">
        <v>754</v>
      </c>
      <c r="E51" s="1153"/>
      <c r="F51" s="850"/>
      <c r="G51" s="851">
        <f>SUM(G52:G56)</f>
        <v>9714660</v>
      </c>
    </row>
    <row r="52" spans="1:7" ht="17.100000000000001" customHeight="1">
      <c r="A52" s="902"/>
      <c r="B52" s="1121"/>
      <c r="C52" s="1122"/>
      <c r="D52" s="848" t="s">
        <v>755</v>
      </c>
      <c r="E52" s="849" t="s">
        <v>756</v>
      </c>
      <c r="F52" s="850">
        <v>7274243</v>
      </c>
      <c r="G52" s="851">
        <v>7605356</v>
      </c>
    </row>
    <row r="53" spans="1:7" ht="17.100000000000001" customHeight="1">
      <c r="A53" s="902"/>
      <c r="B53" s="1121"/>
      <c r="C53" s="1122"/>
      <c r="D53" s="848" t="s">
        <v>758</v>
      </c>
      <c r="E53" s="849" t="s">
        <v>759</v>
      </c>
      <c r="F53" s="850">
        <v>563457</v>
      </c>
      <c r="G53" s="851">
        <v>592300</v>
      </c>
    </row>
    <row r="54" spans="1:7" ht="17.100000000000001" customHeight="1">
      <c r="A54" s="902"/>
      <c r="B54" s="1121"/>
      <c r="C54" s="1122"/>
      <c r="D54" s="848" t="s">
        <v>761</v>
      </c>
      <c r="E54" s="849" t="s">
        <v>762</v>
      </c>
      <c r="F54" s="850">
        <v>1285900</v>
      </c>
      <c r="G54" s="851">
        <v>1341582</v>
      </c>
    </row>
    <row r="55" spans="1:7" ht="17.100000000000001" customHeight="1">
      <c r="A55" s="902"/>
      <c r="B55" s="1121"/>
      <c r="C55" s="1122"/>
      <c r="D55" s="848" t="s">
        <v>764</v>
      </c>
      <c r="E55" s="849" t="s">
        <v>765</v>
      </c>
      <c r="F55" s="850">
        <v>130900</v>
      </c>
      <c r="G55" s="851">
        <v>118422</v>
      </c>
    </row>
    <row r="56" spans="1:7" ht="17.100000000000001" customHeight="1">
      <c r="A56" s="902"/>
      <c r="B56" s="1121"/>
      <c r="C56" s="1122"/>
      <c r="D56" s="848" t="s">
        <v>767</v>
      </c>
      <c r="E56" s="849" t="s">
        <v>768</v>
      </c>
      <c r="F56" s="850">
        <v>59100</v>
      </c>
      <c r="G56" s="851">
        <v>57000</v>
      </c>
    </row>
    <row r="57" spans="1:7" ht="17.100000000000001" customHeight="1">
      <c r="A57" s="902"/>
      <c r="B57" s="904"/>
      <c r="C57" s="852"/>
      <c r="D57" s="1121"/>
      <c r="E57" s="1123"/>
      <c r="F57" s="1123"/>
      <c r="G57" s="1124"/>
    </row>
    <row r="58" spans="1:7" ht="17.100000000000001" customHeight="1">
      <c r="A58" s="902"/>
      <c r="B58" s="904"/>
      <c r="C58" s="852"/>
      <c r="D58" s="848"/>
      <c r="E58" s="849" t="s">
        <v>770</v>
      </c>
      <c r="F58" s="850"/>
      <c r="G58" s="851">
        <f>SUM(G59:G76)</f>
        <v>1497175</v>
      </c>
    </row>
    <row r="59" spans="1:7" ht="17.100000000000001" customHeight="1">
      <c r="A59" s="902"/>
      <c r="B59" s="904"/>
      <c r="C59" s="852"/>
      <c r="D59" s="848" t="s">
        <v>771</v>
      </c>
      <c r="E59" s="849" t="s">
        <v>772</v>
      </c>
      <c r="F59" s="850">
        <v>133000</v>
      </c>
      <c r="G59" s="851">
        <v>150500</v>
      </c>
    </row>
    <row r="60" spans="1:7" ht="17.100000000000001" customHeight="1">
      <c r="A60" s="902"/>
      <c r="B60" s="1121"/>
      <c r="C60" s="1122"/>
      <c r="D60" s="848" t="s">
        <v>227</v>
      </c>
      <c r="E60" s="849" t="s">
        <v>774</v>
      </c>
      <c r="F60" s="850">
        <v>317000</v>
      </c>
      <c r="G60" s="851">
        <v>300000</v>
      </c>
    </row>
    <row r="61" spans="1:7" ht="17.100000000000001" customHeight="1">
      <c r="A61" s="902"/>
      <c r="B61" s="1121"/>
      <c r="C61" s="1122"/>
      <c r="D61" s="848" t="s">
        <v>776</v>
      </c>
      <c r="E61" s="849" t="s">
        <v>777</v>
      </c>
      <c r="F61" s="850">
        <v>191000</v>
      </c>
      <c r="G61" s="851">
        <v>190000</v>
      </c>
    </row>
    <row r="62" spans="1:7" ht="17.100000000000001" customHeight="1">
      <c r="A62" s="902"/>
      <c r="B62" s="1121"/>
      <c r="C62" s="1122"/>
      <c r="D62" s="848" t="s">
        <v>779</v>
      </c>
      <c r="E62" s="849" t="s">
        <v>780</v>
      </c>
      <c r="F62" s="850">
        <v>182500</v>
      </c>
      <c r="G62" s="851">
        <v>117000</v>
      </c>
    </row>
    <row r="63" spans="1:7" ht="17.100000000000001" customHeight="1">
      <c r="A63" s="902"/>
      <c r="B63" s="1121"/>
      <c r="C63" s="1122"/>
      <c r="D63" s="848" t="s">
        <v>782</v>
      </c>
      <c r="E63" s="849" t="s">
        <v>783</v>
      </c>
      <c r="F63" s="856" t="s">
        <v>825</v>
      </c>
      <c r="G63" s="851">
        <v>6200</v>
      </c>
    </row>
    <row r="64" spans="1:7" ht="17.100000000000001" customHeight="1">
      <c r="A64" s="902"/>
      <c r="B64" s="1121"/>
      <c r="C64" s="1122"/>
      <c r="D64" s="848" t="s">
        <v>228</v>
      </c>
      <c r="E64" s="849" t="s">
        <v>785</v>
      </c>
      <c r="F64" s="856" t="s">
        <v>826</v>
      </c>
      <c r="G64" s="851">
        <v>250000</v>
      </c>
    </row>
    <row r="65" spans="1:7" ht="17.100000000000001" customHeight="1">
      <c r="A65" s="902"/>
      <c r="B65" s="1121"/>
      <c r="C65" s="1122"/>
      <c r="D65" s="848" t="s">
        <v>229</v>
      </c>
      <c r="E65" s="849" t="s">
        <v>787</v>
      </c>
      <c r="F65" s="856" t="s">
        <v>827</v>
      </c>
      <c r="G65" s="851">
        <v>35000</v>
      </c>
    </row>
    <row r="66" spans="1:7" ht="30" customHeight="1">
      <c r="A66" s="902"/>
      <c r="B66" s="1121"/>
      <c r="C66" s="1122"/>
      <c r="D66" s="848" t="s">
        <v>230</v>
      </c>
      <c r="E66" s="849" t="s">
        <v>789</v>
      </c>
      <c r="F66" s="856" t="s">
        <v>828</v>
      </c>
      <c r="G66" s="851">
        <v>19000</v>
      </c>
    </row>
    <row r="67" spans="1:7" ht="29.25" customHeight="1">
      <c r="A67" s="902"/>
      <c r="B67" s="1121"/>
      <c r="C67" s="1122"/>
      <c r="D67" s="848" t="s">
        <v>791</v>
      </c>
      <c r="E67" s="849" t="s">
        <v>829</v>
      </c>
      <c r="F67" s="856" t="s">
        <v>773</v>
      </c>
      <c r="G67" s="851">
        <v>65000</v>
      </c>
    </row>
    <row r="68" spans="1:7" ht="16.5" customHeight="1">
      <c r="A68" s="902"/>
      <c r="B68" s="1121"/>
      <c r="C68" s="1122"/>
      <c r="D68" s="848" t="s">
        <v>796</v>
      </c>
      <c r="E68" s="849" t="s">
        <v>797</v>
      </c>
      <c r="F68" s="856" t="s">
        <v>830</v>
      </c>
      <c r="G68" s="851">
        <v>30000</v>
      </c>
    </row>
    <row r="69" spans="1:7" ht="17.100000000000001" customHeight="1">
      <c r="A69" s="902"/>
      <c r="B69" s="1121"/>
      <c r="C69" s="1122"/>
      <c r="D69" s="848" t="s">
        <v>231</v>
      </c>
      <c r="E69" s="849" t="s">
        <v>798</v>
      </c>
      <c r="F69" s="856" t="s">
        <v>831</v>
      </c>
      <c r="G69" s="851">
        <v>13000</v>
      </c>
    </row>
    <row r="70" spans="1:7" ht="17.100000000000001" customHeight="1">
      <c r="A70" s="902"/>
      <c r="B70" s="1121"/>
      <c r="C70" s="1122"/>
      <c r="D70" s="848" t="s">
        <v>800</v>
      </c>
      <c r="E70" s="849" t="s">
        <v>801</v>
      </c>
      <c r="F70" s="856" t="s">
        <v>832</v>
      </c>
      <c r="G70" s="851">
        <v>50000</v>
      </c>
    </row>
    <row r="71" spans="1:7" ht="17.100000000000001" customHeight="1">
      <c r="A71" s="902"/>
      <c r="B71" s="1121"/>
      <c r="C71" s="1122"/>
      <c r="D71" s="848" t="s">
        <v>803</v>
      </c>
      <c r="E71" s="849" t="s">
        <v>804</v>
      </c>
      <c r="F71" s="856" t="s">
        <v>833</v>
      </c>
      <c r="G71" s="851">
        <v>209700</v>
      </c>
    </row>
    <row r="72" spans="1:7" ht="17.100000000000001" customHeight="1">
      <c r="A72" s="902"/>
      <c r="B72" s="1121"/>
      <c r="C72" s="1122"/>
      <c r="D72" s="848" t="s">
        <v>806</v>
      </c>
      <c r="E72" s="849" t="s">
        <v>807</v>
      </c>
      <c r="F72" s="856" t="s">
        <v>834</v>
      </c>
      <c r="G72" s="851">
        <v>28000</v>
      </c>
    </row>
    <row r="73" spans="1:7" ht="17.100000000000001" customHeight="1">
      <c r="A73" s="902"/>
      <c r="B73" s="1121"/>
      <c r="C73" s="1122"/>
      <c r="D73" s="848" t="s">
        <v>835</v>
      </c>
      <c r="E73" s="849" t="s">
        <v>836</v>
      </c>
      <c r="F73" s="856" t="s">
        <v>837</v>
      </c>
      <c r="G73" s="851">
        <v>200</v>
      </c>
    </row>
    <row r="74" spans="1:7" ht="17.100000000000001" customHeight="1">
      <c r="A74" s="902"/>
      <c r="B74" s="1121"/>
      <c r="C74" s="1122"/>
      <c r="D74" s="848" t="s">
        <v>809</v>
      </c>
      <c r="E74" s="849" t="s">
        <v>810</v>
      </c>
      <c r="F74" s="856" t="s">
        <v>838</v>
      </c>
      <c r="G74" s="851">
        <v>300</v>
      </c>
    </row>
    <row r="75" spans="1:7" ht="17.100000000000001" customHeight="1">
      <c r="A75" s="902"/>
      <c r="B75" s="1121"/>
      <c r="C75" s="1122"/>
      <c r="D75" s="848" t="s">
        <v>811</v>
      </c>
      <c r="E75" s="849" t="s">
        <v>812</v>
      </c>
      <c r="F75" s="856" t="s">
        <v>839</v>
      </c>
      <c r="G75" s="851">
        <v>23000</v>
      </c>
    </row>
    <row r="76" spans="1:7" ht="17.100000000000001" customHeight="1">
      <c r="A76" s="902"/>
      <c r="B76" s="1121"/>
      <c r="C76" s="1122"/>
      <c r="D76" s="848" t="s">
        <v>234</v>
      </c>
      <c r="E76" s="849" t="s">
        <v>814</v>
      </c>
      <c r="F76" s="856" t="s">
        <v>831</v>
      </c>
      <c r="G76" s="851">
        <v>10275</v>
      </c>
    </row>
    <row r="77" spans="1:7" ht="17.100000000000001" customHeight="1">
      <c r="A77" s="902"/>
      <c r="B77" s="904"/>
      <c r="C77" s="852"/>
      <c r="D77" s="1121"/>
      <c r="E77" s="1123"/>
      <c r="F77" s="1123"/>
      <c r="G77" s="1124"/>
    </row>
    <row r="78" spans="1:7" ht="17.100000000000001" customHeight="1">
      <c r="A78" s="902"/>
      <c r="B78" s="904"/>
      <c r="C78" s="852"/>
      <c r="D78" s="1146" t="s">
        <v>816</v>
      </c>
      <c r="E78" s="1147"/>
      <c r="F78" s="856"/>
      <c r="G78" s="851">
        <f>G79</f>
        <v>19500</v>
      </c>
    </row>
    <row r="79" spans="1:7" ht="17.100000000000001" customHeight="1">
      <c r="A79" s="902"/>
      <c r="B79" s="904"/>
      <c r="C79" s="852"/>
      <c r="D79" s="848" t="s">
        <v>817</v>
      </c>
      <c r="E79" s="849" t="s">
        <v>818</v>
      </c>
      <c r="F79" s="850">
        <v>18000</v>
      </c>
      <c r="G79" s="851">
        <v>19500</v>
      </c>
    </row>
    <row r="80" spans="1:7" ht="17.100000000000001" customHeight="1">
      <c r="A80" s="902"/>
      <c r="B80" s="904"/>
      <c r="C80" s="852"/>
      <c r="D80" s="1121"/>
      <c r="E80" s="1123"/>
      <c r="F80" s="1123"/>
      <c r="G80" s="1124"/>
    </row>
    <row r="81" spans="1:7" ht="17.100000000000001" customHeight="1">
      <c r="A81" s="902"/>
      <c r="B81" s="904"/>
      <c r="C81" s="852"/>
      <c r="D81" s="1144" t="s">
        <v>820</v>
      </c>
      <c r="E81" s="1145"/>
      <c r="F81" s="857"/>
      <c r="G81" s="843">
        <f>G82</f>
        <v>18000</v>
      </c>
    </row>
    <row r="82" spans="1:7" ht="17.100000000000001" customHeight="1">
      <c r="A82" s="902"/>
      <c r="B82" s="904"/>
      <c r="C82" s="852"/>
      <c r="D82" s="1146" t="s">
        <v>821</v>
      </c>
      <c r="E82" s="1147"/>
      <c r="F82" s="856"/>
      <c r="G82" s="851">
        <f>G83</f>
        <v>18000</v>
      </c>
    </row>
    <row r="83" spans="1:7" ht="17.100000000000001" customHeight="1">
      <c r="A83" s="902"/>
      <c r="B83" s="1148"/>
      <c r="C83" s="1149"/>
      <c r="D83" s="848" t="s">
        <v>225</v>
      </c>
      <c r="E83" s="849" t="s">
        <v>822</v>
      </c>
      <c r="F83" s="856" t="s">
        <v>840</v>
      </c>
      <c r="G83" s="851">
        <v>18000</v>
      </c>
    </row>
    <row r="84" spans="1:7" ht="17.100000000000001" customHeight="1">
      <c r="A84" s="902"/>
      <c r="B84" s="1132" t="s">
        <v>171</v>
      </c>
      <c r="C84" s="1133"/>
      <c r="D84" s="838"/>
      <c r="E84" s="839" t="s">
        <v>364</v>
      </c>
      <c r="F84" s="858" t="s">
        <v>841</v>
      </c>
      <c r="G84" s="841">
        <f>G85+G95</f>
        <v>50769950</v>
      </c>
    </row>
    <row r="85" spans="1:7" ht="17.100000000000001" customHeight="1">
      <c r="A85" s="902"/>
      <c r="B85" s="1134"/>
      <c r="C85" s="1135"/>
      <c r="D85" s="1138" t="s">
        <v>752</v>
      </c>
      <c r="E85" s="1139"/>
      <c r="F85" s="859"/>
      <c r="G85" s="843">
        <f>G86</f>
        <v>5466950</v>
      </c>
    </row>
    <row r="86" spans="1:7" ht="17.100000000000001" customHeight="1">
      <c r="A86" s="902"/>
      <c r="B86" s="1136"/>
      <c r="C86" s="1137"/>
      <c r="D86" s="1140" t="s">
        <v>753</v>
      </c>
      <c r="E86" s="1152"/>
      <c r="F86" s="860"/>
      <c r="G86" s="851">
        <f>G87</f>
        <v>5466950</v>
      </c>
    </row>
    <row r="87" spans="1:7" ht="17.100000000000001" customHeight="1">
      <c r="A87" s="902"/>
      <c r="B87" s="1136"/>
      <c r="C87" s="1137"/>
      <c r="D87" s="1119" t="s">
        <v>770</v>
      </c>
      <c r="E87" s="1120"/>
      <c r="F87" s="860"/>
      <c r="G87" s="851">
        <f>SUM(G88:G93)</f>
        <v>5466950</v>
      </c>
    </row>
    <row r="88" spans="1:7" ht="17.100000000000001" customHeight="1">
      <c r="A88" s="902"/>
      <c r="B88" s="1136"/>
      <c r="C88" s="1137"/>
      <c r="D88" s="848" t="s">
        <v>227</v>
      </c>
      <c r="E88" s="849" t="s">
        <v>774</v>
      </c>
      <c r="F88" s="856" t="s">
        <v>842</v>
      </c>
      <c r="G88" s="851">
        <v>25000</v>
      </c>
    </row>
    <row r="89" spans="1:7" ht="17.100000000000001" customHeight="1">
      <c r="A89" s="902"/>
      <c r="B89" s="1136"/>
      <c r="C89" s="1137"/>
      <c r="D89" s="848" t="s">
        <v>776</v>
      </c>
      <c r="E89" s="849" t="s">
        <v>777</v>
      </c>
      <c r="F89" s="856" t="s">
        <v>843</v>
      </c>
      <c r="G89" s="851">
        <v>700000</v>
      </c>
    </row>
    <row r="90" spans="1:7" ht="17.100000000000001" customHeight="1">
      <c r="A90" s="902"/>
      <c r="B90" s="1136"/>
      <c r="C90" s="1137"/>
      <c r="D90" s="848" t="s">
        <v>779</v>
      </c>
      <c r="E90" s="849" t="s">
        <v>780</v>
      </c>
      <c r="F90" s="856" t="s">
        <v>844</v>
      </c>
      <c r="G90" s="851">
        <v>4039750</v>
      </c>
    </row>
    <row r="91" spans="1:7" ht="17.100000000000001" customHeight="1">
      <c r="A91" s="902"/>
      <c r="B91" s="1136"/>
      <c r="C91" s="1137"/>
      <c r="D91" s="848" t="s">
        <v>228</v>
      </c>
      <c r="E91" s="849" t="s">
        <v>785</v>
      </c>
      <c r="F91" s="856" t="s">
        <v>775</v>
      </c>
      <c r="G91" s="851">
        <v>700000</v>
      </c>
    </row>
    <row r="92" spans="1:7" ht="17.100000000000001" customHeight="1">
      <c r="A92" s="902"/>
      <c r="B92" s="1136"/>
      <c r="C92" s="1137"/>
      <c r="D92" s="848" t="s">
        <v>806</v>
      </c>
      <c r="E92" s="849" t="s">
        <v>807</v>
      </c>
      <c r="F92" s="856" t="s">
        <v>845</v>
      </c>
      <c r="G92" s="851">
        <v>1500</v>
      </c>
    </row>
    <row r="93" spans="1:7" ht="17.100000000000001" customHeight="1">
      <c r="A93" s="902"/>
      <c r="B93" s="1136"/>
      <c r="C93" s="1137"/>
      <c r="D93" s="848" t="s">
        <v>835</v>
      </c>
      <c r="E93" s="849" t="s">
        <v>836</v>
      </c>
      <c r="F93" s="856" t="s">
        <v>846</v>
      </c>
      <c r="G93" s="851">
        <v>700</v>
      </c>
    </row>
    <row r="94" spans="1:7" ht="17.100000000000001" customHeight="1">
      <c r="A94" s="902"/>
      <c r="B94" s="1136"/>
      <c r="C94" s="1137"/>
      <c r="D94" s="1121"/>
      <c r="E94" s="1123"/>
      <c r="F94" s="1123"/>
      <c r="G94" s="1124"/>
    </row>
    <row r="95" spans="1:7" ht="17.100000000000001" customHeight="1">
      <c r="A95" s="902"/>
      <c r="B95" s="1136"/>
      <c r="C95" s="1137"/>
      <c r="D95" s="1144" t="s">
        <v>847</v>
      </c>
      <c r="E95" s="1145"/>
      <c r="F95" s="857"/>
      <c r="G95" s="843">
        <f>G96</f>
        <v>45303000</v>
      </c>
    </row>
    <row r="96" spans="1:7" ht="17.100000000000001" customHeight="1">
      <c r="A96" s="902"/>
      <c r="B96" s="1136"/>
      <c r="C96" s="1137"/>
      <c r="D96" s="1146" t="s">
        <v>821</v>
      </c>
      <c r="E96" s="1147"/>
      <c r="F96" s="856"/>
      <c r="G96" s="851">
        <f>SUM(G97:G99)</f>
        <v>45303000</v>
      </c>
    </row>
    <row r="97" spans="1:7" ht="17.100000000000001" customHeight="1">
      <c r="A97" s="902"/>
      <c r="B97" s="1136"/>
      <c r="C97" s="1137"/>
      <c r="D97" s="848" t="s">
        <v>181</v>
      </c>
      <c r="E97" s="849" t="s">
        <v>848</v>
      </c>
      <c r="F97" s="856" t="s">
        <v>849</v>
      </c>
      <c r="G97" s="851">
        <v>8062000</v>
      </c>
    </row>
    <row r="98" spans="1:7" ht="17.100000000000001" customHeight="1">
      <c r="A98" s="902"/>
      <c r="B98" s="1136"/>
      <c r="C98" s="1137"/>
      <c r="D98" s="848" t="s">
        <v>182</v>
      </c>
      <c r="E98" s="849" t="s">
        <v>848</v>
      </c>
      <c r="F98" s="856" t="s">
        <v>850</v>
      </c>
      <c r="G98" s="851">
        <v>27488000</v>
      </c>
    </row>
    <row r="99" spans="1:7" ht="17.100000000000001" customHeight="1">
      <c r="A99" s="902"/>
      <c r="B99" s="1150"/>
      <c r="C99" s="1151"/>
      <c r="D99" s="848" t="s">
        <v>203</v>
      </c>
      <c r="E99" s="849" t="s">
        <v>848</v>
      </c>
      <c r="F99" s="856" t="s">
        <v>851</v>
      </c>
      <c r="G99" s="851">
        <v>9753000</v>
      </c>
    </row>
    <row r="100" spans="1:7" ht="17.100000000000001" customHeight="1">
      <c r="A100" s="902"/>
      <c r="B100" s="1132" t="s">
        <v>648</v>
      </c>
      <c r="C100" s="1133"/>
      <c r="D100" s="838"/>
      <c r="E100" s="839" t="s">
        <v>852</v>
      </c>
      <c r="F100" s="858" t="s">
        <v>853</v>
      </c>
      <c r="G100" s="841">
        <f>G101</f>
        <v>360000</v>
      </c>
    </row>
    <row r="101" spans="1:7" ht="17.100000000000001" customHeight="1">
      <c r="A101" s="902"/>
      <c r="B101" s="1134"/>
      <c r="C101" s="1135"/>
      <c r="D101" s="1138" t="s">
        <v>752</v>
      </c>
      <c r="E101" s="1139"/>
      <c r="F101" s="859"/>
      <c r="G101" s="843">
        <f>G102</f>
        <v>360000</v>
      </c>
    </row>
    <row r="102" spans="1:7" ht="17.100000000000001" customHeight="1">
      <c r="A102" s="902"/>
      <c r="B102" s="1136"/>
      <c r="C102" s="1137"/>
      <c r="D102" s="1140" t="s">
        <v>854</v>
      </c>
      <c r="E102" s="1152"/>
      <c r="F102" s="860"/>
      <c r="G102" s="851">
        <f>G103</f>
        <v>360000</v>
      </c>
    </row>
    <row r="103" spans="1:7" ht="39.75" customHeight="1">
      <c r="A103" s="902"/>
      <c r="B103" s="1150"/>
      <c r="C103" s="1151"/>
      <c r="D103" s="848" t="s">
        <v>855</v>
      </c>
      <c r="E103" s="849" t="s">
        <v>856</v>
      </c>
      <c r="F103" s="856" t="s">
        <v>853</v>
      </c>
      <c r="G103" s="851">
        <v>360000</v>
      </c>
    </row>
    <row r="104" spans="1:7" ht="17.100000000000001" customHeight="1">
      <c r="A104" s="902"/>
      <c r="B104" s="1132" t="s">
        <v>226</v>
      </c>
      <c r="C104" s="1133"/>
      <c r="D104" s="838"/>
      <c r="E104" s="839" t="s">
        <v>857</v>
      </c>
      <c r="F104" s="858" t="s">
        <v>858</v>
      </c>
      <c r="G104" s="841">
        <f>G105+G141</f>
        <v>5950000</v>
      </c>
    </row>
    <row r="105" spans="1:7" ht="17.100000000000001" customHeight="1">
      <c r="A105" s="902"/>
      <c r="B105" s="930"/>
      <c r="C105" s="861"/>
      <c r="D105" s="1138" t="s">
        <v>859</v>
      </c>
      <c r="E105" s="1139"/>
      <c r="F105" s="859"/>
      <c r="G105" s="843">
        <f>G106</f>
        <v>5931000</v>
      </c>
    </row>
    <row r="106" spans="1:7" ht="17.100000000000001" customHeight="1">
      <c r="A106" s="902"/>
      <c r="B106" s="930"/>
      <c r="C106" s="861"/>
      <c r="D106" s="1140" t="s">
        <v>860</v>
      </c>
      <c r="E106" s="1152"/>
      <c r="F106" s="860"/>
      <c r="G106" s="851">
        <f>SUM(G107:G139)</f>
        <v>5931000</v>
      </c>
    </row>
    <row r="107" spans="1:7" ht="17.100000000000001" customHeight="1">
      <c r="A107" s="902"/>
      <c r="B107" s="1121"/>
      <c r="C107" s="1122"/>
      <c r="D107" s="848" t="s">
        <v>46</v>
      </c>
      <c r="E107" s="849" t="s">
        <v>756</v>
      </c>
      <c r="F107" s="856" t="s">
        <v>861</v>
      </c>
      <c r="G107" s="851">
        <v>2257500</v>
      </c>
    </row>
    <row r="108" spans="1:7" ht="17.100000000000001" customHeight="1">
      <c r="A108" s="902"/>
      <c r="B108" s="1121"/>
      <c r="C108" s="1122"/>
      <c r="D108" s="848" t="s">
        <v>47</v>
      </c>
      <c r="E108" s="849" t="s">
        <v>756</v>
      </c>
      <c r="F108" s="856" t="s">
        <v>862</v>
      </c>
      <c r="G108" s="851">
        <v>753500</v>
      </c>
    </row>
    <row r="109" spans="1:7" ht="17.100000000000001" customHeight="1">
      <c r="A109" s="902"/>
      <c r="B109" s="1121"/>
      <c r="C109" s="1122"/>
      <c r="D109" s="848" t="s">
        <v>125</v>
      </c>
      <c r="E109" s="849" t="s">
        <v>759</v>
      </c>
      <c r="F109" s="856" t="s">
        <v>769</v>
      </c>
      <c r="G109" s="851">
        <v>176250</v>
      </c>
    </row>
    <row r="110" spans="1:7" ht="17.100000000000001" customHeight="1">
      <c r="A110" s="902"/>
      <c r="B110" s="1121"/>
      <c r="C110" s="1122"/>
      <c r="D110" s="848" t="s">
        <v>90</v>
      </c>
      <c r="E110" s="849" t="s">
        <v>759</v>
      </c>
      <c r="F110" s="856" t="s">
        <v>819</v>
      </c>
      <c r="G110" s="851">
        <v>58750</v>
      </c>
    </row>
    <row r="111" spans="1:7" ht="17.100000000000001" customHeight="1">
      <c r="A111" s="902"/>
      <c r="B111" s="1121"/>
      <c r="C111" s="1122"/>
      <c r="D111" s="848" t="s">
        <v>48</v>
      </c>
      <c r="E111" s="849" t="s">
        <v>762</v>
      </c>
      <c r="F111" s="856" t="s">
        <v>863</v>
      </c>
      <c r="G111" s="851">
        <v>394500</v>
      </c>
    </row>
    <row r="112" spans="1:7" ht="17.100000000000001" customHeight="1">
      <c r="A112" s="902"/>
      <c r="B112" s="1121"/>
      <c r="C112" s="1122"/>
      <c r="D112" s="848" t="s">
        <v>49</v>
      </c>
      <c r="E112" s="849" t="s">
        <v>762</v>
      </c>
      <c r="F112" s="856" t="s">
        <v>864</v>
      </c>
      <c r="G112" s="851">
        <v>131500</v>
      </c>
    </row>
    <row r="113" spans="1:7" ht="17.100000000000001" customHeight="1">
      <c r="A113" s="902"/>
      <c r="B113" s="1121"/>
      <c r="C113" s="1122"/>
      <c r="D113" s="848" t="s">
        <v>50</v>
      </c>
      <c r="E113" s="849" t="s">
        <v>765</v>
      </c>
      <c r="F113" s="856" t="s">
        <v>865</v>
      </c>
      <c r="G113" s="851">
        <v>52500</v>
      </c>
    </row>
    <row r="114" spans="1:7" ht="17.100000000000001" customHeight="1">
      <c r="A114" s="902"/>
      <c r="B114" s="1121"/>
      <c r="C114" s="1122"/>
      <c r="D114" s="848" t="s">
        <v>51</v>
      </c>
      <c r="E114" s="849" t="s">
        <v>765</v>
      </c>
      <c r="F114" s="856" t="s">
        <v>866</v>
      </c>
      <c r="G114" s="851">
        <v>17500</v>
      </c>
    </row>
    <row r="115" spans="1:7" ht="17.100000000000001" customHeight="1">
      <c r="A115" s="902"/>
      <c r="B115" s="1121"/>
      <c r="C115" s="1122"/>
      <c r="D115" s="848" t="s">
        <v>52</v>
      </c>
      <c r="E115" s="849" t="s">
        <v>768</v>
      </c>
      <c r="F115" s="856" t="s">
        <v>867</v>
      </c>
      <c r="G115" s="851">
        <v>7500</v>
      </c>
    </row>
    <row r="116" spans="1:7" ht="17.100000000000001" customHeight="1">
      <c r="A116" s="902"/>
      <c r="B116" s="1121"/>
      <c r="C116" s="1122"/>
      <c r="D116" s="848" t="s">
        <v>53</v>
      </c>
      <c r="E116" s="849" t="s">
        <v>768</v>
      </c>
      <c r="F116" s="856" t="s">
        <v>868</v>
      </c>
      <c r="G116" s="851">
        <v>2500</v>
      </c>
    </row>
    <row r="117" spans="1:7" ht="17.100000000000001" customHeight="1">
      <c r="A117" s="902"/>
      <c r="B117" s="1121"/>
      <c r="C117" s="1122"/>
      <c r="D117" s="848" t="s">
        <v>227</v>
      </c>
      <c r="E117" s="849" t="s">
        <v>774</v>
      </c>
      <c r="F117" s="856" t="s">
        <v>869</v>
      </c>
      <c r="G117" s="851">
        <v>74250</v>
      </c>
    </row>
    <row r="118" spans="1:7" ht="17.100000000000001" customHeight="1">
      <c r="A118" s="902"/>
      <c r="B118" s="1121"/>
      <c r="C118" s="1122"/>
      <c r="D118" s="848" t="s">
        <v>54</v>
      </c>
      <c r="E118" s="849" t="s">
        <v>774</v>
      </c>
      <c r="F118" s="856" t="s">
        <v>870</v>
      </c>
      <c r="G118" s="851">
        <v>243750</v>
      </c>
    </row>
    <row r="119" spans="1:7" ht="17.100000000000001" customHeight="1">
      <c r="A119" s="902"/>
      <c r="B119" s="1121"/>
      <c r="C119" s="1122"/>
      <c r="D119" s="848" t="s">
        <v>55</v>
      </c>
      <c r="E119" s="849" t="s">
        <v>774</v>
      </c>
      <c r="F119" s="856" t="s">
        <v>871</v>
      </c>
      <c r="G119" s="851">
        <v>81250</v>
      </c>
    </row>
    <row r="120" spans="1:7" ht="17.100000000000001" customHeight="1">
      <c r="A120" s="902"/>
      <c r="B120" s="1121"/>
      <c r="C120" s="1122"/>
      <c r="D120" s="848" t="s">
        <v>228</v>
      </c>
      <c r="E120" s="849" t="s">
        <v>785</v>
      </c>
      <c r="F120" s="856" t="s">
        <v>872</v>
      </c>
      <c r="G120" s="851">
        <v>299880</v>
      </c>
    </row>
    <row r="121" spans="1:7" ht="17.100000000000001" customHeight="1">
      <c r="A121" s="902"/>
      <c r="B121" s="1121"/>
      <c r="C121" s="1122"/>
      <c r="D121" s="848" t="s">
        <v>56</v>
      </c>
      <c r="E121" s="849" t="s">
        <v>785</v>
      </c>
      <c r="F121" s="856" t="s">
        <v>873</v>
      </c>
      <c r="G121" s="851">
        <v>966000</v>
      </c>
    </row>
    <row r="122" spans="1:7" ht="17.100000000000001" customHeight="1">
      <c r="A122" s="902"/>
      <c r="B122" s="1121"/>
      <c r="C122" s="1122"/>
      <c r="D122" s="848" t="s">
        <v>57</v>
      </c>
      <c r="E122" s="849" t="s">
        <v>785</v>
      </c>
      <c r="F122" s="856" t="s">
        <v>874</v>
      </c>
      <c r="G122" s="851">
        <v>322000</v>
      </c>
    </row>
    <row r="123" spans="1:7" ht="17.100000000000001" customHeight="1">
      <c r="A123" s="902"/>
      <c r="B123" s="1121"/>
      <c r="C123" s="1122"/>
      <c r="D123" s="848" t="s">
        <v>229</v>
      </c>
      <c r="E123" s="849" t="s">
        <v>787</v>
      </c>
      <c r="F123" s="856" t="s">
        <v>237</v>
      </c>
      <c r="G123" s="851">
        <v>230</v>
      </c>
    </row>
    <row r="124" spans="1:7" ht="17.100000000000001" customHeight="1">
      <c r="A124" s="902"/>
      <c r="B124" s="1121"/>
      <c r="C124" s="1122"/>
      <c r="D124" s="848" t="s">
        <v>133</v>
      </c>
      <c r="E124" s="849" t="s">
        <v>787</v>
      </c>
      <c r="F124" s="856" t="s">
        <v>875</v>
      </c>
      <c r="G124" s="851">
        <v>750</v>
      </c>
    </row>
    <row r="125" spans="1:7" ht="17.100000000000001" customHeight="1">
      <c r="A125" s="902"/>
      <c r="B125" s="1121"/>
      <c r="C125" s="1122"/>
      <c r="D125" s="848" t="s">
        <v>117</v>
      </c>
      <c r="E125" s="849" t="s">
        <v>787</v>
      </c>
      <c r="F125" s="856" t="s">
        <v>237</v>
      </c>
      <c r="G125" s="851">
        <v>250</v>
      </c>
    </row>
    <row r="126" spans="1:7" ht="31.5" customHeight="1">
      <c r="A126" s="902"/>
      <c r="B126" s="1121"/>
      <c r="C126" s="1122"/>
      <c r="D126" s="848" t="s">
        <v>230</v>
      </c>
      <c r="E126" s="849" t="s">
        <v>789</v>
      </c>
      <c r="F126" s="856" t="s">
        <v>876</v>
      </c>
      <c r="G126" s="851">
        <v>2760</v>
      </c>
    </row>
    <row r="127" spans="1:7" ht="31.5" customHeight="1">
      <c r="A127" s="902"/>
      <c r="B127" s="1121"/>
      <c r="C127" s="1122"/>
      <c r="D127" s="848" t="s">
        <v>134</v>
      </c>
      <c r="E127" s="849" t="s">
        <v>789</v>
      </c>
      <c r="F127" s="856" t="s">
        <v>877</v>
      </c>
      <c r="G127" s="851">
        <v>9000</v>
      </c>
    </row>
    <row r="128" spans="1:7" ht="28.5" customHeight="1">
      <c r="A128" s="902"/>
      <c r="B128" s="1121"/>
      <c r="C128" s="1122"/>
      <c r="D128" s="848" t="s">
        <v>119</v>
      </c>
      <c r="E128" s="849" t="s">
        <v>789</v>
      </c>
      <c r="F128" s="856" t="s">
        <v>878</v>
      </c>
      <c r="G128" s="851">
        <v>3000</v>
      </c>
    </row>
    <row r="129" spans="1:7" ht="17.100000000000001" customHeight="1">
      <c r="A129" s="902"/>
      <c r="B129" s="1121"/>
      <c r="C129" s="1122"/>
      <c r="D129" s="848" t="s">
        <v>231</v>
      </c>
      <c r="E129" s="849" t="s">
        <v>798</v>
      </c>
      <c r="F129" s="856" t="s">
        <v>876</v>
      </c>
      <c r="G129" s="851">
        <v>4830</v>
      </c>
    </row>
    <row r="130" spans="1:7" ht="17.100000000000001" customHeight="1">
      <c r="A130" s="902"/>
      <c r="B130" s="1121"/>
      <c r="C130" s="1122"/>
      <c r="D130" s="848" t="s">
        <v>127</v>
      </c>
      <c r="E130" s="849" t="s">
        <v>798</v>
      </c>
      <c r="F130" s="856" t="s">
        <v>879</v>
      </c>
      <c r="G130" s="851">
        <v>15750</v>
      </c>
    </row>
    <row r="131" spans="1:7" ht="17.100000000000001" customHeight="1">
      <c r="A131" s="902"/>
      <c r="B131" s="1121"/>
      <c r="C131" s="1122"/>
      <c r="D131" s="848" t="s">
        <v>107</v>
      </c>
      <c r="E131" s="849" t="s">
        <v>798</v>
      </c>
      <c r="F131" s="856" t="s">
        <v>880</v>
      </c>
      <c r="G131" s="851">
        <v>5250</v>
      </c>
    </row>
    <row r="132" spans="1:7" ht="17.100000000000001" customHeight="1">
      <c r="A132" s="902"/>
      <c r="B132" s="1121"/>
      <c r="C132" s="1122"/>
      <c r="D132" s="848" t="s">
        <v>232</v>
      </c>
      <c r="E132" s="849" t="s">
        <v>881</v>
      </c>
      <c r="F132" s="856" t="s">
        <v>882</v>
      </c>
      <c r="G132" s="851">
        <v>2300</v>
      </c>
    </row>
    <row r="133" spans="1:7" ht="17.100000000000001" customHeight="1">
      <c r="A133" s="902"/>
      <c r="B133" s="1121"/>
      <c r="C133" s="1122"/>
      <c r="D133" s="848" t="s">
        <v>128</v>
      </c>
      <c r="E133" s="849" t="s">
        <v>881</v>
      </c>
      <c r="F133" s="856" t="s">
        <v>883</v>
      </c>
      <c r="G133" s="851">
        <v>7500</v>
      </c>
    </row>
    <row r="134" spans="1:7" ht="17.100000000000001" customHeight="1">
      <c r="A134" s="902"/>
      <c r="B134" s="1121"/>
      <c r="C134" s="1122"/>
      <c r="D134" s="848" t="s">
        <v>109</v>
      </c>
      <c r="E134" s="849" t="s">
        <v>881</v>
      </c>
      <c r="F134" s="856" t="s">
        <v>884</v>
      </c>
      <c r="G134" s="851">
        <v>2500</v>
      </c>
    </row>
    <row r="135" spans="1:7" ht="17.100000000000001" customHeight="1">
      <c r="A135" s="902"/>
      <c r="B135" s="1121"/>
      <c r="C135" s="1122"/>
      <c r="D135" s="848" t="s">
        <v>233</v>
      </c>
      <c r="E135" s="849" t="s">
        <v>801</v>
      </c>
      <c r="F135" s="856" t="s">
        <v>885</v>
      </c>
      <c r="G135" s="851">
        <v>5250</v>
      </c>
    </row>
    <row r="136" spans="1:7" ht="17.100000000000001" customHeight="1">
      <c r="A136" s="902"/>
      <c r="B136" s="1121"/>
      <c r="C136" s="1122"/>
      <c r="D136" s="848" t="s">
        <v>149</v>
      </c>
      <c r="E136" s="849" t="s">
        <v>801</v>
      </c>
      <c r="F136" s="856" t="s">
        <v>886</v>
      </c>
      <c r="G136" s="851">
        <v>1750</v>
      </c>
    </row>
    <row r="137" spans="1:7" ht="17.100000000000001" customHeight="1">
      <c r="A137" s="902"/>
      <c r="B137" s="1121"/>
      <c r="C137" s="1122"/>
      <c r="D137" s="848" t="s">
        <v>234</v>
      </c>
      <c r="E137" s="849" t="s">
        <v>814</v>
      </c>
      <c r="F137" s="856" t="s">
        <v>887</v>
      </c>
      <c r="G137" s="851">
        <v>5750</v>
      </c>
    </row>
    <row r="138" spans="1:7" ht="17.100000000000001" customHeight="1">
      <c r="A138" s="902"/>
      <c r="B138" s="1121"/>
      <c r="C138" s="1122"/>
      <c r="D138" s="848" t="s">
        <v>129</v>
      </c>
      <c r="E138" s="849" t="s">
        <v>814</v>
      </c>
      <c r="F138" s="856" t="s">
        <v>888</v>
      </c>
      <c r="G138" s="851">
        <v>18750</v>
      </c>
    </row>
    <row r="139" spans="1:7" ht="17.100000000000001" customHeight="1">
      <c r="A139" s="902"/>
      <c r="B139" s="1121"/>
      <c r="C139" s="1122"/>
      <c r="D139" s="848" t="s">
        <v>130</v>
      </c>
      <c r="E139" s="849" t="s">
        <v>814</v>
      </c>
      <c r="F139" s="856" t="s">
        <v>889</v>
      </c>
      <c r="G139" s="851">
        <v>6250</v>
      </c>
    </row>
    <row r="140" spans="1:7" ht="17.100000000000001" customHeight="1">
      <c r="A140" s="902"/>
      <c r="B140" s="904"/>
      <c r="C140" s="852"/>
      <c r="D140" s="1121"/>
      <c r="E140" s="1123"/>
      <c r="F140" s="1123"/>
      <c r="G140" s="1124"/>
    </row>
    <row r="141" spans="1:7" ht="17.100000000000001" customHeight="1">
      <c r="A141" s="902"/>
      <c r="B141" s="904"/>
      <c r="C141" s="852"/>
      <c r="D141" s="1144" t="s">
        <v>847</v>
      </c>
      <c r="E141" s="1145"/>
      <c r="F141" s="857"/>
      <c r="G141" s="843">
        <f>G142</f>
        <v>19000</v>
      </c>
    </row>
    <row r="142" spans="1:7" ht="17.100000000000001" customHeight="1">
      <c r="A142" s="902"/>
      <c r="B142" s="904"/>
      <c r="C142" s="852"/>
      <c r="D142" s="1146" t="s">
        <v>821</v>
      </c>
      <c r="E142" s="1147"/>
      <c r="F142" s="856"/>
      <c r="G142" s="851">
        <f>SUM(G143:G145)</f>
        <v>19000</v>
      </c>
    </row>
    <row r="143" spans="1:7" ht="17.100000000000001" customHeight="1">
      <c r="A143" s="902"/>
      <c r="B143" s="1121"/>
      <c r="C143" s="1122"/>
      <c r="D143" s="848" t="s">
        <v>225</v>
      </c>
      <c r="E143" s="849" t="s">
        <v>822</v>
      </c>
      <c r="F143" s="856" t="s">
        <v>890</v>
      </c>
      <c r="G143" s="851">
        <v>4000</v>
      </c>
    </row>
    <row r="144" spans="1:7" ht="17.100000000000001" customHeight="1">
      <c r="A144" s="902"/>
      <c r="B144" s="1121"/>
      <c r="C144" s="1122"/>
      <c r="D144" s="848" t="s">
        <v>59</v>
      </c>
      <c r="E144" s="849" t="s">
        <v>822</v>
      </c>
      <c r="F144" s="856" t="s">
        <v>891</v>
      </c>
      <c r="G144" s="851">
        <v>11000</v>
      </c>
    </row>
    <row r="145" spans="1:7" ht="17.100000000000001" customHeight="1">
      <c r="A145" s="902"/>
      <c r="B145" s="1148"/>
      <c r="C145" s="1149"/>
      <c r="D145" s="848" t="s">
        <v>892</v>
      </c>
      <c r="E145" s="849" t="s">
        <v>822</v>
      </c>
      <c r="F145" s="856" t="s">
        <v>893</v>
      </c>
      <c r="G145" s="851">
        <v>4000</v>
      </c>
    </row>
    <row r="146" spans="1:7" ht="17.100000000000001" customHeight="1">
      <c r="A146" s="902"/>
      <c r="B146" s="1132" t="s">
        <v>376</v>
      </c>
      <c r="C146" s="1133"/>
      <c r="D146" s="838"/>
      <c r="E146" s="839" t="s">
        <v>377</v>
      </c>
      <c r="F146" s="858" t="s">
        <v>894</v>
      </c>
      <c r="G146" s="841">
        <f>G147+G157</f>
        <v>6500000</v>
      </c>
    </row>
    <row r="147" spans="1:7" ht="17.100000000000001" customHeight="1">
      <c r="A147" s="902"/>
      <c r="B147" s="1134"/>
      <c r="C147" s="1135"/>
      <c r="D147" s="1138" t="s">
        <v>752</v>
      </c>
      <c r="E147" s="1139"/>
      <c r="F147" s="859"/>
      <c r="G147" s="843">
        <f>G148+G153</f>
        <v>3115000</v>
      </c>
    </row>
    <row r="148" spans="1:7" ht="17.100000000000001" customHeight="1">
      <c r="A148" s="902"/>
      <c r="B148" s="1136"/>
      <c r="C148" s="1137"/>
      <c r="D148" s="1140" t="s">
        <v>753</v>
      </c>
      <c r="E148" s="1152"/>
      <c r="F148" s="856"/>
      <c r="G148" s="851">
        <f>G149</f>
        <v>235000</v>
      </c>
    </row>
    <row r="149" spans="1:7" ht="17.100000000000001" customHeight="1">
      <c r="A149" s="902"/>
      <c r="B149" s="1136"/>
      <c r="C149" s="1137"/>
      <c r="D149" s="1119" t="s">
        <v>770</v>
      </c>
      <c r="E149" s="1120"/>
      <c r="F149" s="856"/>
      <c r="G149" s="851">
        <f>SUM(G150:G151)</f>
        <v>235000</v>
      </c>
    </row>
    <row r="150" spans="1:7" ht="17.100000000000001" customHeight="1">
      <c r="A150" s="902"/>
      <c r="B150" s="1136"/>
      <c r="C150" s="1137"/>
      <c r="D150" s="848" t="s">
        <v>227</v>
      </c>
      <c r="E150" s="849" t="s">
        <v>774</v>
      </c>
      <c r="F150" s="856" t="s">
        <v>895</v>
      </c>
      <c r="G150" s="851">
        <v>135000</v>
      </c>
    </row>
    <row r="151" spans="1:7" ht="17.100000000000001" customHeight="1">
      <c r="A151" s="902"/>
      <c r="B151" s="1136"/>
      <c r="C151" s="1137"/>
      <c r="D151" s="848" t="s">
        <v>228</v>
      </c>
      <c r="E151" s="849" t="s">
        <v>785</v>
      </c>
      <c r="F151" s="856" t="s">
        <v>895</v>
      </c>
      <c r="G151" s="851">
        <v>100000</v>
      </c>
    </row>
    <row r="152" spans="1:7" ht="17.100000000000001" customHeight="1">
      <c r="A152" s="902"/>
      <c r="B152" s="1136"/>
      <c r="C152" s="1137"/>
      <c r="D152" s="1121"/>
      <c r="E152" s="1123"/>
      <c r="F152" s="1123"/>
      <c r="G152" s="1124"/>
    </row>
    <row r="153" spans="1:7" ht="17.100000000000001" customHeight="1">
      <c r="A153" s="902"/>
      <c r="B153" s="1136"/>
      <c r="C153" s="1137"/>
      <c r="D153" s="1140" t="s">
        <v>854</v>
      </c>
      <c r="E153" s="1152"/>
      <c r="F153" s="860"/>
      <c r="G153" s="851">
        <f>SUM(G154:G155)</f>
        <v>2880000</v>
      </c>
    </row>
    <row r="154" spans="1:7" ht="30.75" customHeight="1">
      <c r="A154" s="902"/>
      <c r="B154" s="1136"/>
      <c r="C154" s="1137"/>
      <c r="D154" s="848" t="s">
        <v>896</v>
      </c>
      <c r="E154" s="849" t="s">
        <v>897</v>
      </c>
      <c r="F154" s="856" t="s">
        <v>898</v>
      </c>
      <c r="G154" s="851">
        <v>2800000</v>
      </c>
    </row>
    <row r="155" spans="1:7" ht="30.75" customHeight="1">
      <c r="A155" s="902"/>
      <c r="B155" s="1136"/>
      <c r="C155" s="1137"/>
      <c r="D155" s="848" t="s">
        <v>899</v>
      </c>
      <c r="E155" s="849" t="s">
        <v>900</v>
      </c>
      <c r="F155" s="856" t="s">
        <v>901</v>
      </c>
      <c r="G155" s="851">
        <v>80000</v>
      </c>
    </row>
    <row r="156" spans="1:7" ht="17.100000000000001" customHeight="1">
      <c r="A156" s="902"/>
      <c r="B156" s="1136"/>
      <c r="C156" s="1137"/>
      <c r="D156" s="1121"/>
      <c r="E156" s="1123"/>
      <c r="F156" s="1123"/>
      <c r="G156" s="1124"/>
    </row>
    <row r="157" spans="1:7" ht="17.100000000000001" customHeight="1">
      <c r="A157" s="902"/>
      <c r="B157" s="1136"/>
      <c r="C157" s="1137"/>
      <c r="D157" s="1144" t="s">
        <v>847</v>
      </c>
      <c r="E157" s="1145"/>
      <c r="F157" s="857"/>
      <c r="G157" s="843">
        <f>G158</f>
        <v>3385000</v>
      </c>
    </row>
    <row r="158" spans="1:7" ht="17.100000000000001" customHeight="1">
      <c r="A158" s="902"/>
      <c r="B158" s="1136"/>
      <c r="C158" s="1137"/>
      <c r="D158" s="1146" t="s">
        <v>821</v>
      </c>
      <c r="E158" s="1147"/>
      <c r="F158" s="856"/>
      <c r="G158" s="851">
        <f>SUM(G159:G160)</f>
        <v>3385000</v>
      </c>
    </row>
    <row r="159" spans="1:7" ht="17.100000000000001" customHeight="1">
      <c r="A159" s="902"/>
      <c r="B159" s="1136"/>
      <c r="C159" s="1137"/>
      <c r="D159" s="848" t="s">
        <v>225</v>
      </c>
      <c r="E159" s="849" t="s">
        <v>822</v>
      </c>
      <c r="F159" s="856" t="s">
        <v>902</v>
      </c>
      <c r="G159" s="851">
        <v>110000</v>
      </c>
    </row>
    <row r="160" spans="1:7" ht="37.5" customHeight="1">
      <c r="A160" s="902"/>
      <c r="B160" s="1150"/>
      <c r="C160" s="1151"/>
      <c r="D160" s="848" t="s">
        <v>903</v>
      </c>
      <c r="E160" s="849" t="s">
        <v>904</v>
      </c>
      <c r="F160" s="856" t="s">
        <v>905</v>
      </c>
      <c r="G160" s="851">
        <v>3275000</v>
      </c>
    </row>
    <row r="161" spans="1:7" ht="17.100000000000001" customHeight="1">
      <c r="A161" s="902"/>
      <c r="B161" s="1132" t="s">
        <v>180</v>
      </c>
      <c r="C161" s="1133"/>
      <c r="D161" s="838"/>
      <c r="E161" s="839" t="s">
        <v>906</v>
      </c>
      <c r="F161" s="858" t="s">
        <v>907</v>
      </c>
      <c r="G161" s="841">
        <f>G162</f>
        <v>34039430</v>
      </c>
    </row>
    <row r="162" spans="1:7" ht="17.100000000000001" customHeight="1">
      <c r="A162" s="902"/>
      <c r="B162" s="930"/>
      <c r="C162" s="861"/>
      <c r="D162" s="1144" t="s">
        <v>847</v>
      </c>
      <c r="E162" s="1145"/>
      <c r="F162" s="859"/>
      <c r="G162" s="843">
        <f>G163</f>
        <v>34039430</v>
      </c>
    </row>
    <row r="163" spans="1:7" ht="17.100000000000001" customHeight="1">
      <c r="A163" s="902"/>
      <c r="B163" s="930"/>
      <c r="C163" s="861"/>
      <c r="D163" s="1146" t="s">
        <v>821</v>
      </c>
      <c r="E163" s="1147"/>
      <c r="F163" s="860"/>
      <c r="G163" s="851">
        <f>SUM(G164:G166)</f>
        <v>34039430</v>
      </c>
    </row>
    <row r="164" spans="1:7" ht="17.100000000000001" customHeight="1">
      <c r="A164" s="902"/>
      <c r="B164" s="1121"/>
      <c r="C164" s="1122"/>
      <c r="D164" s="848" t="s">
        <v>181</v>
      </c>
      <c r="E164" s="849" t="s">
        <v>848</v>
      </c>
      <c r="F164" s="856" t="s">
        <v>908</v>
      </c>
      <c r="G164" s="851">
        <v>5969455</v>
      </c>
    </row>
    <row r="165" spans="1:7" ht="17.100000000000001" customHeight="1">
      <c r="A165" s="902"/>
      <c r="B165" s="1121"/>
      <c r="C165" s="1122"/>
      <c r="D165" s="848" t="s">
        <v>182</v>
      </c>
      <c r="E165" s="849" t="s">
        <v>848</v>
      </c>
      <c r="F165" s="856" t="s">
        <v>909</v>
      </c>
      <c r="G165" s="851">
        <v>24763975</v>
      </c>
    </row>
    <row r="166" spans="1:7" ht="17.100000000000001" customHeight="1">
      <c r="A166" s="902"/>
      <c r="B166" s="1121"/>
      <c r="C166" s="1122"/>
      <c r="D166" s="848" t="s">
        <v>203</v>
      </c>
      <c r="E166" s="849" t="s">
        <v>848</v>
      </c>
      <c r="F166" s="856" t="s">
        <v>910</v>
      </c>
      <c r="G166" s="851">
        <v>3306000</v>
      </c>
    </row>
    <row r="167" spans="1:7" ht="17.100000000000001" customHeight="1">
      <c r="A167" s="902"/>
      <c r="B167" s="1132" t="s">
        <v>384</v>
      </c>
      <c r="C167" s="1133"/>
      <c r="D167" s="838"/>
      <c r="E167" s="839" t="s">
        <v>385</v>
      </c>
      <c r="F167" s="858" t="s">
        <v>911</v>
      </c>
      <c r="G167" s="841">
        <f>G168</f>
        <v>3559250</v>
      </c>
    </row>
    <row r="168" spans="1:7" ht="17.100000000000001" customHeight="1">
      <c r="A168" s="902"/>
      <c r="B168" s="930"/>
      <c r="C168" s="861"/>
      <c r="D168" s="1138" t="s">
        <v>752</v>
      </c>
      <c r="E168" s="1139"/>
      <c r="F168" s="859"/>
      <c r="G168" s="843">
        <f>G169+G176</f>
        <v>3559250</v>
      </c>
    </row>
    <row r="169" spans="1:7" ht="17.100000000000001" customHeight="1">
      <c r="A169" s="902"/>
      <c r="B169" s="930"/>
      <c r="C169" s="861"/>
      <c r="D169" s="1140" t="s">
        <v>753</v>
      </c>
      <c r="E169" s="1152"/>
      <c r="F169" s="860"/>
      <c r="G169" s="851">
        <f>G170</f>
        <v>1209250</v>
      </c>
    </row>
    <row r="170" spans="1:7" ht="17.100000000000001" customHeight="1">
      <c r="A170" s="902"/>
      <c r="B170" s="930"/>
      <c r="C170" s="861"/>
      <c r="D170" s="1119" t="s">
        <v>770</v>
      </c>
      <c r="E170" s="1120"/>
      <c r="F170" s="860"/>
      <c r="G170" s="851">
        <f>SUM(G171:G174)</f>
        <v>1209250</v>
      </c>
    </row>
    <row r="171" spans="1:7" ht="17.100000000000001" customHeight="1">
      <c r="A171" s="902"/>
      <c r="B171" s="1121"/>
      <c r="C171" s="1122"/>
      <c r="D171" s="848" t="s">
        <v>228</v>
      </c>
      <c r="E171" s="849" t="s">
        <v>785</v>
      </c>
      <c r="F171" s="856" t="s">
        <v>912</v>
      </c>
      <c r="G171" s="851">
        <v>979750</v>
      </c>
    </row>
    <row r="172" spans="1:7" ht="17.100000000000001" customHeight="1">
      <c r="A172" s="902"/>
      <c r="B172" s="1121"/>
      <c r="C172" s="1122"/>
      <c r="D172" s="848" t="s">
        <v>794</v>
      </c>
      <c r="E172" s="849" t="s">
        <v>795</v>
      </c>
      <c r="F172" s="856" t="s">
        <v>913</v>
      </c>
      <c r="G172" s="851">
        <v>200000</v>
      </c>
    </row>
    <row r="173" spans="1:7" ht="17.100000000000001" customHeight="1">
      <c r="A173" s="902"/>
      <c r="B173" s="1121"/>
      <c r="C173" s="1122"/>
      <c r="D173" s="848" t="s">
        <v>914</v>
      </c>
      <c r="E173" s="849" t="s">
        <v>915</v>
      </c>
      <c r="F173" s="856" t="s">
        <v>916</v>
      </c>
      <c r="G173" s="851">
        <v>20000</v>
      </c>
    </row>
    <row r="174" spans="1:7" ht="17.100000000000001" customHeight="1">
      <c r="A174" s="902"/>
      <c r="B174" s="904"/>
      <c r="C174" s="852"/>
      <c r="D174" s="848" t="s">
        <v>917</v>
      </c>
      <c r="E174" s="849" t="s">
        <v>918</v>
      </c>
      <c r="F174" s="856" t="s">
        <v>919</v>
      </c>
      <c r="G174" s="851">
        <v>9500</v>
      </c>
    </row>
    <row r="175" spans="1:7" ht="17.100000000000001" customHeight="1">
      <c r="A175" s="902"/>
      <c r="B175" s="904"/>
      <c r="C175" s="852"/>
      <c r="D175" s="1121"/>
      <c r="E175" s="1123"/>
      <c r="F175" s="1123"/>
      <c r="G175" s="1124"/>
    </row>
    <row r="176" spans="1:7" ht="17.100000000000001" customHeight="1">
      <c r="A176" s="902"/>
      <c r="B176" s="904"/>
      <c r="C176" s="852"/>
      <c r="D176" s="1140" t="s">
        <v>854</v>
      </c>
      <c r="E176" s="1152"/>
      <c r="F176" s="856"/>
      <c r="G176" s="851">
        <f>G177</f>
        <v>2350000</v>
      </c>
    </row>
    <row r="177" spans="1:7" ht="45" customHeight="1">
      <c r="A177" s="902"/>
      <c r="B177" s="1121"/>
      <c r="C177" s="1122"/>
      <c r="D177" s="848" t="s">
        <v>920</v>
      </c>
      <c r="E177" s="849" t="s">
        <v>921</v>
      </c>
      <c r="F177" s="856" t="s">
        <v>922</v>
      </c>
      <c r="G177" s="851">
        <v>2350000</v>
      </c>
    </row>
    <row r="178" spans="1:7" ht="17.100000000000001" customHeight="1">
      <c r="A178" s="834" t="s">
        <v>235</v>
      </c>
      <c r="B178" s="1130"/>
      <c r="C178" s="1131"/>
      <c r="D178" s="834"/>
      <c r="E178" s="835" t="s">
        <v>923</v>
      </c>
      <c r="F178" s="862" t="s">
        <v>924</v>
      </c>
      <c r="G178" s="837">
        <f>G179</f>
        <v>614000</v>
      </c>
    </row>
    <row r="179" spans="1:7" ht="26.25" customHeight="1">
      <c r="A179" s="902"/>
      <c r="B179" s="1132" t="s">
        <v>236</v>
      </c>
      <c r="C179" s="1133"/>
      <c r="D179" s="838"/>
      <c r="E179" s="839" t="s">
        <v>925</v>
      </c>
      <c r="F179" s="858" t="s">
        <v>924</v>
      </c>
      <c r="G179" s="841">
        <f>G180+G211</f>
        <v>614000</v>
      </c>
    </row>
    <row r="180" spans="1:7" ht="17.100000000000001" customHeight="1">
      <c r="A180" s="902"/>
      <c r="B180" s="1134"/>
      <c r="C180" s="1135"/>
      <c r="D180" s="1138" t="s">
        <v>859</v>
      </c>
      <c r="E180" s="1139"/>
      <c r="F180" s="860"/>
      <c r="G180" s="851">
        <f>G181</f>
        <v>602000</v>
      </c>
    </row>
    <row r="181" spans="1:7" ht="17.100000000000001" customHeight="1">
      <c r="A181" s="902"/>
      <c r="B181" s="1136"/>
      <c r="C181" s="1137"/>
      <c r="D181" s="1140" t="s">
        <v>860</v>
      </c>
      <c r="E181" s="1152"/>
      <c r="F181" s="860"/>
      <c r="G181" s="851">
        <f>SUM(G182:G209)</f>
        <v>602000</v>
      </c>
    </row>
    <row r="182" spans="1:7" ht="17.100000000000001" customHeight="1">
      <c r="A182" s="902"/>
      <c r="B182" s="1136"/>
      <c r="C182" s="1137"/>
      <c r="D182" s="848" t="s">
        <v>46</v>
      </c>
      <c r="E182" s="849" t="s">
        <v>756</v>
      </c>
      <c r="F182" s="856" t="s">
        <v>926</v>
      </c>
      <c r="G182" s="851">
        <v>318000</v>
      </c>
    </row>
    <row r="183" spans="1:7" ht="17.100000000000001" customHeight="1">
      <c r="A183" s="902"/>
      <c r="B183" s="1121"/>
      <c r="C183" s="1122"/>
      <c r="D183" s="848" t="s">
        <v>47</v>
      </c>
      <c r="E183" s="849" t="s">
        <v>756</v>
      </c>
      <c r="F183" s="856" t="s">
        <v>927</v>
      </c>
      <c r="G183" s="851">
        <v>106000</v>
      </c>
    </row>
    <row r="184" spans="1:7" ht="17.100000000000001" customHeight="1">
      <c r="A184" s="902"/>
      <c r="B184" s="1121"/>
      <c r="C184" s="1122"/>
      <c r="D184" s="848" t="s">
        <v>125</v>
      </c>
      <c r="E184" s="849" t="s">
        <v>759</v>
      </c>
      <c r="F184" s="856" t="s">
        <v>928</v>
      </c>
      <c r="G184" s="851">
        <v>23250</v>
      </c>
    </row>
    <row r="185" spans="1:7" ht="17.100000000000001" customHeight="1">
      <c r="A185" s="902"/>
      <c r="B185" s="1121"/>
      <c r="C185" s="1122"/>
      <c r="D185" s="848" t="s">
        <v>90</v>
      </c>
      <c r="E185" s="849" t="s">
        <v>759</v>
      </c>
      <c r="F185" s="856" t="s">
        <v>929</v>
      </c>
      <c r="G185" s="851">
        <v>7750</v>
      </c>
    </row>
    <row r="186" spans="1:7" ht="17.100000000000001" customHeight="1">
      <c r="A186" s="902"/>
      <c r="B186" s="1121"/>
      <c r="C186" s="1122"/>
      <c r="D186" s="848" t="s">
        <v>48</v>
      </c>
      <c r="E186" s="849" t="s">
        <v>762</v>
      </c>
      <c r="F186" s="856" t="s">
        <v>930</v>
      </c>
      <c r="G186" s="851">
        <v>57750</v>
      </c>
    </row>
    <row r="187" spans="1:7" ht="17.100000000000001" customHeight="1">
      <c r="A187" s="902"/>
      <c r="B187" s="1121"/>
      <c r="C187" s="1122"/>
      <c r="D187" s="848" t="s">
        <v>49</v>
      </c>
      <c r="E187" s="849" t="s">
        <v>762</v>
      </c>
      <c r="F187" s="856" t="s">
        <v>931</v>
      </c>
      <c r="G187" s="851">
        <v>19250</v>
      </c>
    </row>
    <row r="188" spans="1:7" ht="17.100000000000001" customHeight="1">
      <c r="A188" s="902"/>
      <c r="B188" s="1121"/>
      <c r="C188" s="1122"/>
      <c r="D188" s="848" t="s">
        <v>50</v>
      </c>
      <c r="E188" s="849" t="s">
        <v>765</v>
      </c>
      <c r="F188" s="856" t="s">
        <v>932</v>
      </c>
      <c r="G188" s="851">
        <v>8250</v>
      </c>
    </row>
    <row r="189" spans="1:7" ht="17.100000000000001" customHeight="1">
      <c r="A189" s="902"/>
      <c r="B189" s="1121"/>
      <c r="C189" s="1122"/>
      <c r="D189" s="848" t="s">
        <v>51</v>
      </c>
      <c r="E189" s="849" t="s">
        <v>765</v>
      </c>
      <c r="F189" s="856" t="s">
        <v>933</v>
      </c>
      <c r="G189" s="851">
        <v>2750</v>
      </c>
    </row>
    <row r="190" spans="1:7" ht="17.100000000000001" customHeight="1">
      <c r="A190" s="902"/>
      <c r="B190" s="1121"/>
      <c r="C190" s="1122"/>
      <c r="D190" s="848" t="s">
        <v>52</v>
      </c>
      <c r="E190" s="849" t="s">
        <v>768</v>
      </c>
      <c r="F190" s="856" t="s">
        <v>934</v>
      </c>
      <c r="G190" s="851">
        <v>750</v>
      </c>
    </row>
    <row r="191" spans="1:7" ht="17.100000000000001" customHeight="1">
      <c r="A191" s="902"/>
      <c r="B191" s="1121"/>
      <c r="C191" s="1122"/>
      <c r="D191" s="848" t="s">
        <v>53</v>
      </c>
      <c r="E191" s="849" t="s">
        <v>768</v>
      </c>
      <c r="F191" s="856" t="s">
        <v>935</v>
      </c>
      <c r="G191" s="851">
        <v>250</v>
      </c>
    </row>
    <row r="192" spans="1:7" ht="17.100000000000001" customHeight="1">
      <c r="A192" s="902"/>
      <c r="B192" s="1121"/>
      <c r="C192" s="1122"/>
      <c r="D192" s="848" t="s">
        <v>227</v>
      </c>
      <c r="E192" s="849" t="s">
        <v>774</v>
      </c>
      <c r="F192" s="856" t="s">
        <v>936</v>
      </c>
      <c r="G192" s="851">
        <v>1000</v>
      </c>
    </row>
    <row r="193" spans="1:7" ht="17.100000000000001" customHeight="1">
      <c r="A193" s="902"/>
      <c r="B193" s="1121"/>
      <c r="C193" s="1122"/>
      <c r="D193" s="848" t="s">
        <v>54</v>
      </c>
      <c r="E193" s="849" t="s">
        <v>774</v>
      </c>
      <c r="F193" s="856" t="s">
        <v>937</v>
      </c>
      <c r="G193" s="851">
        <v>3000</v>
      </c>
    </row>
    <row r="194" spans="1:7" ht="17.100000000000001" customHeight="1">
      <c r="A194" s="902"/>
      <c r="B194" s="1121"/>
      <c r="C194" s="1122"/>
      <c r="D194" s="848" t="s">
        <v>55</v>
      </c>
      <c r="E194" s="849" t="s">
        <v>774</v>
      </c>
      <c r="F194" s="856" t="s">
        <v>938</v>
      </c>
      <c r="G194" s="851">
        <v>1000</v>
      </c>
    </row>
    <row r="195" spans="1:7" ht="17.100000000000001" customHeight="1">
      <c r="A195" s="902"/>
      <c r="B195" s="1121"/>
      <c r="C195" s="1122"/>
      <c r="D195" s="848" t="s">
        <v>228</v>
      </c>
      <c r="E195" s="849" t="s">
        <v>785</v>
      </c>
      <c r="F195" s="856" t="s">
        <v>939</v>
      </c>
      <c r="G195" s="851">
        <v>4000</v>
      </c>
    </row>
    <row r="196" spans="1:7" ht="17.100000000000001" customHeight="1">
      <c r="A196" s="902"/>
      <c r="B196" s="1121"/>
      <c r="C196" s="1122"/>
      <c r="D196" s="848" t="s">
        <v>56</v>
      </c>
      <c r="E196" s="849" t="s">
        <v>785</v>
      </c>
      <c r="F196" s="856" t="s">
        <v>940</v>
      </c>
      <c r="G196" s="851">
        <v>12000</v>
      </c>
    </row>
    <row r="197" spans="1:7" ht="17.100000000000001" customHeight="1">
      <c r="A197" s="902"/>
      <c r="B197" s="1121"/>
      <c r="C197" s="1122"/>
      <c r="D197" s="848" t="s">
        <v>57</v>
      </c>
      <c r="E197" s="849" t="s">
        <v>785</v>
      </c>
      <c r="F197" s="856" t="s">
        <v>941</v>
      </c>
      <c r="G197" s="851">
        <v>4000</v>
      </c>
    </row>
    <row r="198" spans="1:7" ht="31.5" customHeight="1">
      <c r="A198" s="902"/>
      <c r="B198" s="1121"/>
      <c r="C198" s="1122"/>
      <c r="D198" s="848" t="s">
        <v>230</v>
      </c>
      <c r="E198" s="849" t="s">
        <v>789</v>
      </c>
      <c r="F198" s="856" t="s">
        <v>942</v>
      </c>
      <c r="G198" s="851">
        <v>1000</v>
      </c>
    </row>
    <row r="199" spans="1:7" ht="31.5" customHeight="1">
      <c r="A199" s="902"/>
      <c r="B199" s="1121"/>
      <c r="C199" s="1122"/>
      <c r="D199" s="848" t="s">
        <v>134</v>
      </c>
      <c r="E199" s="849" t="s">
        <v>789</v>
      </c>
      <c r="F199" s="856" t="s">
        <v>943</v>
      </c>
      <c r="G199" s="851">
        <v>3000</v>
      </c>
    </row>
    <row r="200" spans="1:7" ht="29.25" customHeight="1">
      <c r="A200" s="902"/>
      <c r="B200" s="1121"/>
      <c r="C200" s="1122"/>
      <c r="D200" s="848" t="s">
        <v>119</v>
      </c>
      <c r="E200" s="849" t="s">
        <v>789</v>
      </c>
      <c r="F200" s="856" t="s">
        <v>239</v>
      </c>
      <c r="G200" s="851">
        <v>1000</v>
      </c>
    </row>
    <row r="201" spans="1:7" ht="17.100000000000001" customHeight="1">
      <c r="A201" s="902"/>
      <c r="B201" s="1121"/>
      <c r="C201" s="1122"/>
      <c r="D201" s="848" t="s">
        <v>231</v>
      </c>
      <c r="E201" s="849" t="s">
        <v>798</v>
      </c>
      <c r="F201" s="856" t="s">
        <v>944</v>
      </c>
      <c r="G201" s="851">
        <v>4000</v>
      </c>
    </row>
    <row r="202" spans="1:7" ht="17.100000000000001" customHeight="1">
      <c r="A202" s="902"/>
      <c r="B202" s="1121"/>
      <c r="C202" s="1122"/>
      <c r="D202" s="848" t="s">
        <v>127</v>
      </c>
      <c r="E202" s="849" t="s">
        <v>798</v>
      </c>
      <c r="F202" s="856" t="s">
        <v>867</v>
      </c>
      <c r="G202" s="851">
        <v>11250</v>
      </c>
    </row>
    <row r="203" spans="1:7" ht="17.100000000000001" customHeight="1">
      <c r="A203" s="902"/>
      <c r="B203" s="1121"/>
      <c r="C203" s="1122"/>
      <c r="D203" s="848" t="s">
        <v>107</v>
      </c>
      <c r="E203" s="849" t="s">
        <v>798</v>
      </c>
      <c r="F203" s="856" t="s">
        <v>868</v>
      </c>
      <c r="G203" s="851">
        <v>3750</v>
      </c>
    </row>
    <row r="204" spans="1:7" ht="17.100000000000001" customHeight="1">
      <c r="A204" s="902"/>
      <c r="B204" s="1121"/>
      <c r="C204" s="1122"/>
      <c r="D204" s="848" t="s">
        <v>232</v>
      </c>
      <c r="E204" s="849" t="s">
        <v>881</v>
      </c>
      <c r="F204" s="856" t="s">
        <v>942</v>
      </c>
      <c r="G204" s="851">
        <v>0</v>
      </c>
    </row>
    <row r="205" spans="1:7" ht="17.100000000000001" customHeight="1">
      <c r="A205" s="902"/>
      <c r="B205" s="1121"/>
      <c r="C205" s="1122"/>
      <c r="D205" s="848" t="s">
        <v>128</v>
      </c>
      <c r="E205" s="849" t="s">
        <v>881</v>
      </c>
      <c r="F205" s="856" t="s">
        <v>943</v>
      </c>
      <c r="G205" s="851">
        <v>0</v>
      </c>
    </row>
    <row r="206" spans="1:7" ht="17.100000000000001" customHeight="1">
      <c r="A206" s="902"/>
      <c r="B206" s="1121"/>
      <c r="C206" s="1122"/>
      <c r="D206" s="848" t="s">
        <v>109</v>
      </c>
      <c r="E206" s="849" t="s">
        <v>881</v>
      </c>
      <c r="F206" s="856" t="s">
        <v>239</v>
      </c>
      <c r="G206" s="851">
        <v>0</v>
      </c>
    </row>
    <row r="207" spans="1:7" ht="17.100000000000001" customHeight="1">
      <c r="A207" s="902"/>
      <c r="B207" s="1121"/>
      <c r="C207" s="1122"/>
      <c r="D207" s="848" t="s">
        <v>234</v>
      </c>
      <c r="E207" s="849" t="s">
        <v>814</v>
      </c>
      <c r="F207" s="856" t="s">
        <v>945</v>
      </c>
      <c r="G207" s="851">
        <v>2000</v>
      </c>
    </row>
    <row r="208" spans="1:7" ht="17.100000000000001" customHeight="1">
      <c r="A208" s="902"/>
      <c r="B208" s="1121"/>
      <c r="C208" s="1122"/>
      <c r="D208" s="848" t="s">
        <v>129</v>
      </c>
      <c r="E208" s="849" t="s">
        <v>814</v>
      </c>
      <c r="F208" s="856" t="s">
        <v>946</v>
      </c>
      <c r="G208" s="851">
        <v>5750</v>
      </c>
    </row>
    <row r="209" spans="1:7" ht="17.100000000000001" customHeight="1">
      <c r="A209" s="902"/>
      <c r="B209" s="1121"/>
      <c r="C209" s="1122"/>
      <c r="D209" s="848" t="s">
        <v>130</v>
      </c>
      <c r="E209" s="849" t="s">
        <v>814</v>
      </c>
      <c r="F209" s="856" t="s">
        <v>947</v>
      </c>
      <c r="G209" s="851">
        <v>1250</v>
      </c>
    </row>
    <row r="210" spans="1:7" ht="17.100000000000001" customHeight="1">
      <c r="A210" s="902"/>
      <c r="B210" s="904"/>
      <c r="C210" s="852"/>
      <c r="D210" s="1121"/>
      <c r="E210" s="1123"/>
      <c r="F210" s="1123"/>
      <c r="G210" s="1124"/>
    </row>
    <row r="211" spans="1:7" ht="17.100000000000001" customHeight="1">
      <c r="A211" s="902"/>
      <c r="B211" s="904"/>
      <c r="C211" s="852"/>
      <c r="D211" s="1144" t="s">
        <v>847</v>
      </c>
      <c r="E211" s="1145"/>
      <c r="F211" s="857"/>
      <c r="G211" s="843">
        <f>G212</f>
        <v>12000</v>
      </c>
    </row>
    <row r="212" spans="1:7" ht="17.100000000000001" customHeight="1">
      <c r="A212" s="902"/>
      <c r="B212" s="904"/>
      <c r="C212" s="852"/>
      <c r="D212" s="1146" t="s">
        <v>821</v>
      </c>
      <c r="E212" s="1147"/>
      <c r="F212" s="856"/>
      <c r="G212" s="851">
        <f>SUM(G213:G215)</f>
        <v>12000</v>
      </c>
    </row>
    <row r="213" spans="1:7" ht="17.100000000000001" customHeight="1">
      <c r="A213" s="902"/>
      <c r="B213" s="1121"/>
      <c r="C213" s="1122"/>
      <c r="D213" s="848" t="s">
        <v>225</v>
      </c>
      <c r="E213" s="849" t="s">
        <v>822</v>
      </c>
      <c r="F213" s="856" t="s">
        <v>944</v>
      </c>
      <c r="G213" s="851">
        <v>2000</v>
      </c>
    </row>
    <row r="214" spans="1:7" ht="17.100000000000001" customHeight="1">
      <c r="A214" s="902"/>
      <c r="B214" s="1121"/>
      <c r="C214" s="1122"/>
      <c r="D214" s="848" t="s">
        <v>59</v>
      </c>
      <c r="E214" s="849" t="s">
        <v>822</v>
      </c>
      <c r="F214" s="856" t="s">
        <v>948</v>
      </c>
      <c r="G214" s="851">
        <v>7000</v>
      </c>
    </row>
    <row r="215" spans="1:7" ht="17.100000000000001" customHeight="1">
      <c r="A215" s="902"/>
      <c r="B215" s="1148"/>
      <c r="C215" s="1149"/>
      <c r="D215" s="848" t="s">
        <v>892</v>
      </c>
      <c r="E215" s="849" t="s">
        <v>822</v>
      </c>
      <c r="F215" s="856" t="s">
        <v>876</v>
      </c>
      <c r="G215" s="851">
        <v>3000</v>
      </c>
    </row>
    <row r="216" spans="1:7" ht="17.100000000000001" customHeight="1">
      <c r="A216" s="834" t="s">
        <v>949</v>
      </c>
      <c r="B216" s="1130"/>
      <c r="C216" s="1131"/>
      <c r="D216" s="834"/>
      <c r="E216" s="835" t="s">
        <v>950</v>
      </c>
      <c r="F216" s="862" t="s">
        <v>951</v>
      </c>
      <c r="G216" s="837">
        <f>G217+G225+G229</f>
        <v>28678691</v>
      </c>
    </row>
    <row r="217" spans="1:7" ht="17.100000000000001" customHeight="1">
      <c r="A217" s="902"/>
      <c r="B217" s="1132" t="s">
        <v>64</v>
      </c>
      <c r="C217" s="1133"/>
      <c r="D217" s="838"/>
      <c r="E217" s="839" t="s">
        <v>952</v>
      </c>
      <c r="F217" s="858" t="s">
        <v>953</v>
      </c>
      <c r="G217" s="841">
        <f>G218+G222</f>
        <v>23647776</v>
      </c>
    </row>
    <row r="218" spans="1:7" ht="17.100000000000001" customHeight="1">
      <c r="A218" s="902"/>
      <c r="B218" s="1134"/>
      <c r="C218" s="1135"/>
      <c r="D218" s="1138" t="s">
        <v>752</v>
      </c>
      <c r="E218" s="1139"/>
      <c r="F218" s="859"/>
      <c r="G218" s="843">
        <f>G219</f>
        <v>7167953</v>
      </c>
    </row>
    <row r="219" spans="1:7" ht="17.100000000000001" customHeight="1">
      <c r="A219" s="902"/>
      <c r="B219" s="1136"/>
      <c r="C219" s="1137"/>
      <c r="D219" s="1140" t="s">
        <v>854</v>
      </c>
      <c r="E219" s="1152"/>
      <c r="F219" s="860"/>
      <c r="G219" s="851">
        <f>G220</f>
        <v>7167953</v>
      </c>
    </row>
    <row r="220" spans="1:7" ht="43.5" customHeight="1">
      <c r="A220" s="902"/>
      <c r="B220" s="1136"/>
      <c r="C220" s="1137"/>
      <c r="D220" s="848" t="s">
        <v>65</v>
      </c>
      <c r="E220" s="849" t="s">
        <v>954</v>
      </c>
      <c r="F220" s="856" t="s">
        <v>955</v>
      </c>
      <c r="G220" s="851">
        <v>7167953</v>
      </c>
    </row>
    <row r="221" spans="1:7" ht="17.100000000000001" customHeight="1">
      <c r="A221" s="902"/>
      <c r="B221" s="936"/>
      <c r="C221" s="861"/>
      <c r="D221" s="1121"/>
      <c r="E221" s="1123"/>
      <c r="F221" s="1123"/>
      <c r="G221" s="1124"/>
    </row>
    <row r="222" spans="1:7" ht="17.100000000000001" customHeight="1">
      <c r="A222" s="902"/>
      <c r="B222" s="936"/>
      <c r="C222" s="861"/>
      <c r="D222" s="1144" t="s">
        <v>847</v>
      </c>
      <c r="E222" s="1145"/>
      <c r="F222" s="857"/>
      <c r="G222" s="843">
        <f>G223</f>
        <v>16479823</v>
      </c>
    </row>
    <row r="223" spans="1:7" ht="17.100000000000001" customHeight="1">
      <c r="A223" s="902"/>
      <c r="B223" s="936"/>
      <c r="C223" s="861"/>
      <c r="D223" s="1146" t="s">
        <v>821</v>
      </c>
      <c r="E223" s="1147"/>
      <c r="F223" s="856"/>
      <c r="G223" s="851">
        <f>G224</f>
        <v>16479823</v>
      </c>
    </row>
    <row r="224" spans="1:7" ht="41.25" customHeight="1">
      <c r="A224" s="902"/>
      <c r="B224" s="1121"/>
      <c r="C224" s="1122"/>
      <c r="D224" s="848" t="s">
        <v>68</v>
      </c>
      <c r="E224" s="849" t="s">
        <v>954</v>
      </c>
      <c r="F224" s="856" t="s">
        <v>956</v>
      </c>
      <c r="G224" s="851">
        <v>16479823</v>
      </c>
    </row>
    <row r="225" spans="1:7" ht="17.100000000000001" customHeight="1">
      <c r="A225" s="902"/>
      <c r="B225" s="1132" t="s">
        <v>77</v>
      </c>
      <c r="C225" s="1133"/>
      <c r="D225" s="838"/>
      <c r="E225" s="839" t="s">
        <v>957</v>
      </c>
      <c r="F225" s="858" t="s">
        <v>958</v>
      </c>
      <c r="G225" s="841">
        <f>G226</f>
        <v>3578287</v>
      </c>
    </row>
    <row r="226" spans="1:7" ht="17.100000000000001" customHeight="1">
      <c r="A226" s="902"/>
      <c r="B226" s="1136"/>
      <c r="C226" s="1137"/>
      <c r="D226" s="1138" t="s">
        <v>752</v>
      </c>
      <c r="E226" s="1139"/>
      <c r="F226" s="859"/>
      <c r="G226" s="843">
        <f>G227</f>
        <v>3578287</v>
      </c>
    </row>
    <row r="227" spans="1:7" ht="17.100000000000001" customHeight="1">
      <c r="A227" s="902"/>
      <c r="B227" s="1136"/>
      <c r="C227" s="1137"/>
      <c r="D227" s="1140" t="s">
        <v>854</v>
      </c>
      <c r="E227" s="1152"/>
      <c r="F227" s="860"/>
      <c r="G227" s="851">
        <f>G228</f>
        <v>3578287</v>
      </c>
    </row>
    <row r="228" spans="1:7" ht="40.5" customHeight="1">
      <c r="A228" s="902"/>
      <c r="B228" s="1150"/>
      <c r="C228" s="1151"/>
      <c r="D228" s="848" t="s">
        <v>65</v>
      </c>
      <c r="E228" s="849" t="s">
        <v>954</v>
      </c>
      <c r="F228" s="856" t="s">
        <v>959</v>
      </c>
      <c r="G228" s="851">
        <v>3578287</v>
      </c>
    </row>
    <row r="229" spans="1:7" ht="17.100000000000001" customHeight="1">
      <c r="A229" s="902"/>
      <c r="B229" s="1132" t="s">
        <v>87</v>
      </c>
      <c r="C229" s="1133"/>
      <c r="D229" s="838"/>
      <c r="E229" s="839" t="s">
        <v>385</v>
      </c>
      <c r="F229" s="858" t="s">
        <v>960</v>
      </c>
      <c r="G229" s="841">
        <f>G230+G261</f>
        <v>1452628</v>
      </c>
    </row>
    <row r="230" spans="1:7" ht="17.100000000000001" customHeight="1">
      <c r="A230" s="902"/>
      <c r="B230" s="930"/>
      <c r="C230" s="861"/>
      <c r="D230" s="1138" t="s">
        <v>859</v>
      </c>
      <c r="E230" s="1139"/>
      <c r="F230" s="859"/>
      <c r="G230" s="843">
        <f>G231</f>
        <v>1432628</v>
      </c>
    </row>
    <row r="231" spans="1:7" ht="17.100000000000001" customHeight="1">
      <c r="A231" s="902"/>
      <c r="B231" s="930"/>
      <c r="C231" s="861"/>
      <c r="D231" s="1140" t="s">
        <v>860</v>
      </c>
      <c r="E231" s="1152"/>
      <c r="F231" s="860"/>
      <c r="G231" s="851">
        <f>SUM(G232:G259)</f>
        <v>1432628</v>
      </c>
    </row>
    <row r="232" spans="1:7" ht="17.100000000000001" customHeight="1">
      <c r="A232" s="902"/>
      <c r="B232" s="1121"/>
      <c r="C232" s="1122"/>
      <c r="D232" s="848" t="s">
        <v>88</v>
      </c>
      <c r="E232" s="849" t="s">
        <v>756</v>
      </c>
      <c r="F232" s="856" t="s">
        <v>961</v>
      </c>
      <c r="G232" s="851">
        <v>314131</v>
      </c>
    </row>
    <row r="233" spans="1:7" ht="17.100000000000001" customHeight="1">
      <c r="A233" s="902"/>
      <c r="B233" s="1121"/>
      <c r="C233" s="1122"/>
      <c r="D233" s="848" t="s">
        <v>47</v>
      </c>
      <c r="E233" s="849" t="s">
        <v>756</v>
      </c>
      <c r="F233" s="856" t="s">
        <v>962</v>
      </c>
      <c r="G233" s="851">
        <v>55434</v>
      </c>
    </row>
    <row r="234" spans="1:7" ht="17.100000000000001" customHeight="1">
      <c r="A234" s="902"/>
      <c r="B234" s="1121"/>
      <c r="C234" s="1122"/>
      <c r="D234" s="848" t="s">
        <v>89</v>
      </c>
      <c r="E234" s="849" t="s">
        <v>759</v>
      </c>
      <c r="F234" s="856" t="s">
        <v>963</v>
      </c>
      <c r="G234" s="851">
        <v>22355</v>
      </c>
    </row>
    <row r="235" spans="1:7" ht="17.100000000000001" customHeight="1">
      <c r="A235" s="902"/>
      <c r="B235" s="1121"/>
      <c r="C235" s="1122"/>
      <c r="D235" s="848" t="s">
        <v>90</v>
      </c>
      <c r="E235" s="849" t="s">
        <v>759</v>
      </c>
      <c r="F235" s="856" t="s">
        <v>964</v>
      </c>
      <c r="G235" s="851">
        <v>3945</v>
      </c>
    </row>
    <row r="236" spans="1:7" ht="17.100000000000001" customHeight="1">
      <c r="A236" s="902"/>
      <c r="B236" s="1121"/>
      <c r="C236" s="1122"/>
      <c r="D236" s="848" t="s">
        <v>91</v>
      </c>
      <c r="E236" s="849" t="s">
        <v>762</v>
      </c>
      <c r="F236" s="856" t="s">
        <v>965</v>
      </c>
      <c r="G236" s="851">
        <v>59022</v>
      </c>
    </row>
    <row r="237" spans="1:7" ht="17.100000000000001" customHeight="1">
      <c r="A237" s="902"/>
      <c r="B237" s="1121"/>
      <c r="C237" s="1122"/>
      <c r="D237" s="848" t="s">
        <v>49</v>
      </c>
      <c r="E237" s="849" t="s">
        <v>762</v>
      </c>
      <c r="F237" s="856" t="s">
        <v>966</v>
      </c>
      <c r="G237" s="851">
        <v>10416</v>
      </c>
    </row>
    <row r="238" spans="1:7" ht="17.100000000000001" customHeight="1">
      <c r="A238" s="902"/>
      <c r="B238" s="1121"/>
      <c r="C238" s="1122"/>
      <c r="D238" s="848" t="s">
        <v>92</v>
      </c>
      <c r="E238" s="849" t="s">
        <v>765</v>
      </c>
      <c r="F238" s="856" t="s">
        <v>967</v>
      </c>
      <c r="G238" s="851">
        <v>8412</v>
      </c>
    </row>
    <row r="239" spans="1:7" ht="17.100000000000001" customHeight="1">
      <c r="A239" s="902"/>
      <c r="B239" s="1121"/>
      <c r="C239" s="1122"/>
      <c r="D239" s="848" t="s">
        <v>51</v>
      </c>
      <c r="E239" s="849" t="s">
        <v>765</v>
      </c>
      <c r="F239" s="856" t="s">
        <v>968</v>
      </c>
      <c r="G239" s="851">
        <v>1485</v>
      </c>
    </row>
    <row r="240" spans="1:7" ht="17.100000000000001" customHeight="1">
      <c r="A240" s="902"/>
      <c r="B240" s="1121"/>
      <c r="C240" s="1122"/>
      <c r="D240" s="848" t="s">
        <v>93</v>
      </c>
      <c r="E240" s="849" t="s">
        <v>768</v>
      </c>
      <c r="F240" s="856" t="s">
        <v>969</v>
      </c>
      <c r="G240" s="851">
        <v>35360</v>
      </c>
    </row>
    <row r="241" spans="1:7" ht="17.100000000000001" customHeight="1">
      <c r="A241" s="902"/>
      <c r="B241" s="1121"/>
      <c r="C241" s="1122"/>
      <c r="D241" s="848" t="s">
        <v>53</v>
      </c>
      <c r="E241" s="849" t="s">
        <v>768</v>
      </c>
      <c r="F241" s="856" t="s">
        <v>970</v>
      </c>
      <c r="G241" s="851">
        <v>6240</v>
      </c>
    </row>
    <row r="242" spans="1:7" ht="17.100000000000001" customHeight="1">
      <c r="A242" s="902"/>
      <c r="B242" s="1121"/>
      <c r="C242" s="1122"/>
      <c r="D242" s="848" t="s">
        <v>94</v>
      </c>
      <c r="E242" s="849" t="s">
        <v>774</v>
      </c>
      <c r="F242" s="856" t="s">
        <v>971</v>
      </c>
      <c r="G242" s="851">
        <v>90830</v>
      </c>
    </row>
    <row r="243" spans="1:7" ht="17.100000000000001" customHeight="1">
      <c r="A243" s="902"/>
      <c r="B243" s="1121"/>
      <c r="C243" s="1122"/>
      <c r="D243" s="848" t="s">
        <v>55</v>
      </c>
      <c r="E243" s="849" t="s">
        <v>774</v>
      </c>
      <c r="F243" s="856" t="s">
        <v>972</v>
      </c>
      <c r="G243" s="851">
        <v>16029</v>
      </c>
    </row>
    <row r="244" spans="1:7" ht="17.100000000000001" customHeight="1">
      <c r="A244" s="902"/>
      <c r="B244" s="1121"/>
      <c r="C244" s="1122"/>
      <c r="D244" s="848" t="s">
        <v>95</v>
      </c>
      <c r="E244" s="849" t="s">
        <v>777</v>
      </c>
      <c r="F244" s="856" t="s">
        <v>973</v>
      </c>
      <c r="G244" s="851">
        <v>5100</v>
      </c>
    </row>
    <row r="245" spans="1:7" ht="17.100000000000001" customHeight="1">
      <c r="A245" s="902"/>
      <c r="B245" s="1121"/>
      <c r="C245" s="1122"/>
      <c r="D245" s="848" t="s">
        <v>96</v>
      </c>
      <c r="E245" s="849" t="s">
        <v>777</v>
      </c>
      <c r="F245" s="856" t="s">
        <v>974</v>
      </c>
      <c r="G245" s="851">
        <v>900</v>
      </c>
    </row>
    <row r="246" spans="1:7" ht="17.100000000000001" customHeight="1">
      <c r="A246" s="902"/>
      <c r="B246" s="1121"/>
      <c r="C246" s="1122"/>
      <c r="D246" s="848" t="s">
        <v>97</v>
      </c>
      <c r="E246" s="849" t="s">
        <v>780</v>
      </c>
      <c r="F246" s="856" t="s">
        <v>975</v>
      </c>
      <c r="G246" s="851">
        <v>850</v>
      </c>
    </row>
    <row r="247" spans="1:7" ht="17.100000000000001" customHeight="1">
      <c r="A247" s="902"/>
      <c r="B247" s="1121"/>
      <c r="C247" s="1122"/>
      <c r="D247" s="848" t="s">
        <v>98</v>
      </c>
      <c r="E247" s="849" t="s">
        <v>780</v>
      </c>
      <c r="F247" s="856" t="s">
        <v>949</v>
      </c>
      <c r="G247" s="851">
        <v>150</v>
      </c>
    </row>
    <row r="248" spans="1:7" ht="17.100000000000001" customHeight="1">
      <c r="A248" s="902"/>
      <c r="B248" s="1121"/>
      <c r="C248" s="1122"/>
      <c r="D248" s="848" t="s">
        <v>99</v>
      </c>
      <c r="E248" s="849" t="s">
        <v>785</v>
      </c>
      <c r="F248" s="856" t="s">
        <v>976</v>
      </c>
      <c r="G248" s="851">
        <v>619071</v>
      </c>
    </row>
    <row r="249" spans="1:7" ht="17.100000000000001" customHeight="1">
      <c r="A249" s="902"/>
      <c r="B249" s="1121"/>
      <c r="C249" s="1122"/>
      <c r="D249" s="848" t="s">
        <v>57</v>
      </c>
      <c r="E249" s="849" t="s">
        <v>785</v>
      </c>
      <c r="F249" s="856" t="s">
        <v>977</v>
      </c>
      <c r="G249" s="851">
        <v>109248</v>
      </c>
    </row>
    <row r="250" spans="1:7" ht="29.25" customHeight="1">
      <c r="A250" s="902"/>
      <c r="B250" s="1121"/>
      <c r="C250" s="1122"/>
      <c r="D250" s="848" t="s">
        <v>100</v>
      </c>
      <c r="E250" s="849" t="s">
        <v>792</v>
      </c>
      <c r="F250" s="856" t="s">
        <v>978</v>
      </c>
      <c r="G250" s="851">
        <v>1020</v>
      </c>
    </row>
    <row r="251" spans="1:7" ht="30" customHeight="1">
      <c r="A251" s="902"/>
      <c r="B251" s="1121"/>
      <c r="C251" s="1122"/>
      <c r="D251" s="848" t="s">
        <v>101</v>
      </c>
      <c r="E251" s="849" t="s">
        <v>792</v>
      </c>
      <c r="F251" s="856" t="s">
        <v>979</v>
      </c>
      <c r="G251" s="851">
        <v>180</v>
      </c>
    </row>
    <row r="252" spans="1:7" ht="17.100000000000001" customHeight="1">
      <c r="A252" s="902"/>
      <c r="B252" s="1121"/>
      <c r="C252" s="1122"/>
      <c r="D252" s="848" t="s">
        <v>102</v>
      </c>
      <c r="E252" s="849" t="s">
        <v>980</v>
      </c>
      <c r="F252" s="856" t="s">
        <v>981</v>
      </c>
      <c r="G252" s="851">
        <v>3952</v>
      </c>
    </row>
    <row r="253" spans="1:7" ht="17.100000000000001" customHeight="1">
      <c r="A253" s="902"/>
      <c r="B253" s="1121"/>
      <c r="C253" s="1122"/>
      <c r="D253" s="848" t="s">
        <v>103</v>
      </c>
      <c r="E253" s="849" t="s">
        <v>980</v>
      </c>
      <c r="F253" s="856" t="s">
        <v>982</v>
      </c>
      <c r="G253" s="851">
        <v>698</v>
      </c>
    </row>
    <row r="254" spans="1:7" ht="18" customHeight="1">
      <c r="A254" s="902"/>
      <c r="B254" s="1121"/>
      <c r="C254" s="1122"/>
      <c r="D254" s="848" t="s">
        <v>104</v>
      </c>
      <c r="E254" s="849" t="s">
        <v>797</v>
      </c>
      <c r="F254" s="856" t="s">
        <v>983</v>
      </c>
      <c r="G254" s="851">
        <v>40800</v>
      </c>
    </row>
    <row r="255" spans="1:7" ht="19.5" customHeight="1">
      <c r="A255" s="902"/>
      <c r="B255" s="1121"/>
      <c r="C255" s="1122"/>
      <c r="D255" s="848" t="s">
        <v>105</v>
      </c>
      <c r="E255" s="849" t="s">
        <v>797</v>
      </c>
      <c r="F255" s="856" t="s">
        <v>984</v>
      </c>
      <c r="G255" s="851">
        <v>7200</v>
      </c>
    </row>
    <row r="256" spans="1:7" ht="17.100000000000001" customHeight="1">
      <c r="A256" s="902"/>
      <c r="B256" s="1121"/>
      <c r="C256" s="1122"/>
      <c r="D256" s="848" t="s">
        <v>106</v>
      </c>
      <c r="E256" s="849" t="s">
        <v>798</v>
      </c>
      <c r="F256" s="856" t="s">
        <v>985</v>
      </c>
      <c r="G256" s="851">
        <v>6630</v>
      </c>
    </row>
    <row r="257" spans="1:7" ht="17.100000000000001" customHeight="1">
      <c r="A257" s="902"/>
      <c r="B257" s="1121"/>
      <c r="C257" s="1122"/>
      <c r="D257" s="848" t="s">
        <v>107</v>
      </c>
      <c r="E257" s="849" t="s">
        <v>798</v>
      </c>
      <c r="F257" s="856" t="s">
        <v>986</v>
      </c>
      <c r="G257" s="851">
        <v>1170</v>
      </c>
    </row>
    <row r="258" spans="1:7" ht="17.100000000000001" customHeight="1">
      <c r="A258" s="902"/>
      <c r="B258" s="1121"/>
      <c r="C258" s="1122"/>
      <c r="D258" s="848" t="s">
        <v>108</v>
      </c>
      <c r="E258" s="849" t="s">
        <v>881</v>
      </c>
      <c r="F258" s="856" t="s">
        <v>987</v>
      </c>
      <c r="G258" s="851">
        <v>10200</v>
      </c>
    </row>
    <row r="259" spans="1:7" ht="17.100000000000001" customHeight="1">
      <c r="A259" s="902"/>
      <c r="B259" s="1121"/>
      <c r="C259" s="1122"/>
      <c r="D259" s="848" t="s">
        <v>109</v>
      </c>
      <c r="E259" s="849" t="s">
        <v>881</v>
      </c>
      <c r="F259" s="856" t="s">
        <v>988</v>
      </c>
      <c r="G259" s="851">
        <v>1800</v>
      </c>
    </row>
    <row r="260" spans="1:7" ht="17.100000000000001" customHeight="1">
      <c r="A260" s="902"/>
      <c r="B260" s="904"/>
      <c r="C260" s="852"/>
      <c r="D260" s="1121"/>
      <c r="E260" s="1123"/>
      <c r="F260" s="1123"/>
      <c r="G260" s="1124"/>
    </row>
    <row r="261" spans="1:7" ht="17.100000000000001" customHeight="1">
      <c r="A261" s="902"/>
      <c r="B261" s="904"/>
      <c r="C261" s="852"/>
      <c r="D261" s="1144" t="s">
        <v>847</v>
      </c>
      <c r="E261" s="1145"/>
      <c r="F261" s="857"/>
      <c r="G261" s="843">
        <f>G262</f>
        <v>20000</v>
      </c>
    </row>
    <row r="262" spans="1:7" ht="17.100000000000001" customHeight="1">
      <c r="A262" s="902"/>
      <c r="B262" s="904"/>
      <c r="C262" s="852"/>
      <c r="D262" s="1146" t="s">
        <v>821</v>
      </c>
      <c r="E262" s="1147"/>
      <c r="F262" s="856"/>
      <c r="G262" s="851">
        <f>SUM(G263:G264)</f>
        <v>20000</v>
      </c>
    </row>
    <row r="263" spans="1:7" ht="17.100000000000001" customHeight="1">
      <c r="A263" s="902"/>
      <c r="B263" s="1121"/>
      <c r="C263" s="1122"/>
      <c r="D263" s="848" t="s">
        <v>110</v>
      </c>
      <c r="E263" s="849" t="s">
        <v>822</v>
      </c>
      <c r="F263" s="856" t="s">
        <v>989</v>
      </c>
      <c r="G263" s="851">
        <v>17000</v>
      </c>
    </row>
    <row r="264" spans="1:7" ht="17.100000000000001" customHeight="1">
      <c r="A264" s="902"/>
      <c r="B264" s="1121"/>
      <c r="C264" s="1122"/>
      <c r="D264" s="848" t="s">
        <v>892</v>
      </c>
      <c r="E264" s="849" t="s">
        <v>822</v>
      </c>
      <c r="F264" s="856" t="s">
        <v>990</v>
      </c>
      <c r="G264" s="851">
        <v>3000</v>
      </c>
    </row>
    <row r="265" spans="1:7" ht="17.100000000000001" customHeight="1">
      <c r="A265" s="834" t="s">
        <v>991</v>
      </c>
      <c r="B265" s="1130"/>
      <c r="C265" s="1131"/>
      <c r="D265" s="834"/>
      <c r="E265" s="835" t="s">
        <v>992</v>
      </c>
      <c r="F265" s="862" t="s">
        <v>993</v>
      </c>
      <c r="G265" s="837">
        <f>G266+G270</f>
        <v>802051</v>
      </c>
    </row>
    <row r="266" spans="1:7" ht="17.100000000000001" customHeight="1">
      <c r="A266" s="902"/>
      <c r="B266" s="1132" t="s">
        <v>66</v>
      </c>
      <c r="C266" s="1133"/>
      <c r="D266" s="838"/>
      <c r="E266" s="839" t="s">
        <v>994</v>
      </c>
      <c r="F266" s="858" t="s">
        <v>995</v>
      </c>
      <c r="G266" s="841">
        <f>G267</f>
        <v>256206</v>
      </c>
    </row>
    <row r="267" spans="1:7" ht="17.100000000000001" customHeight="1">
      <c r="A267" s="902"/>
      <c r="B267" s="1134"/>
      <c r="C267" s="1135"/>
      <c r="D267" s="1144" t="s">
        <v>847</v>
      </c>
      <c r="E267" s="1145"/>
      <c r="F267" s="859"/>
      <c r="G267" s="843">
        <f>G268</f>
        <v>256206</v>
      </c>
    </row>
    <row r="268" spans="1:7" ht="17.100000000000001" customHeight="1">
      <c r="A268" s="902"/>
      <c r="B268" s="1136"/>
      <c r="C268" s="1137"/>
      <c r="D268" s="1146" t="s">
        <v>821</v>
      </c>
      <c r="E268" s="1147"/>
      <c r="F268" s="860"/>
      <c r="G268" s="851">
        <f>G269</f>
        <v>256206</v>
      </c>
    </row>
    <row r="269" spans="1:7" ht="40.5" customHeight="1">
      <c r="A269" s="902"/>
      <c r="B269" s="1150"/>
      <c r="C269" s="1151"/>
      <c r="D269" s="848" t="s">
        <v>68</v>
      </c>
      <c r="E269" s="849" t="s">
        <v>954</v>
      </c>
      <c r="F269" s="856" t="s">
        <v>995</v>
      </c>
      <c r="G269" s="851">
        <v>256206</v>
      </c>
    </row>
    <row r="270" spans="1:7" ht="17.100000000000001" customHeight="1">
      <c r="A270" s="902"/>
      <c r="B270" s="1132" t="s">
        <v>73</v>
      </c>
      <c r="C270" s="1133"/>
      <c r="D270" s="838"/>
      <c r="E270" s="839" t="s">
        <v>385</v>
      </c>
      <c r="F270" s="858" t="s">
        <v>996</v>
      </c>
      <c r="G270" s="841">
        <f>G271</f>
        <v>545845</v>
      </c>
    </row>
    <row r="271" spans="1:7" ht="17.100000000000001" customHeight="1">
      <c r="A271" s="902"/>
      <c r="B271" s="1134"/>
      <c r="C271" s="1135"/>
      <c r="D271" s="1144" t="s">
        <v>847</v>
      </c>
      <c r="E271" s="1145"/>
      <c r="F271" s="859"/>
      <c r="G271" s="843">
        <f>G272</f>
        <v>545845</v>
      </c>
    </row>
    <row r="272" spans="1:7" ht="17.100000000000001" customHeight="1">
      <c r="A272" s="902"/>
      <c r="B272" s="1136"/>
      <c r="C272" s="1137"/>
      <c r="D272" s="1146" t="s">
        <v>821</v>
      </c>
      <c r="E272" s="1147"/>
      <c r="F272" s="860"/>
      <c r="G272" s="851">
        <f>G273</f>
        <v>545845</v>
      </c>
    </row>
    <row r="273" spans="1:7" ht="39.75" customHeight="1">
      <c r="A273" s="902"/>
      <c r="B273" s="1150"/>
      <c r="C273" s="1151"/>
      <c r="D273" s="848" t="s">
        <v>68</v>
      </c>
      <c r="E273" s="849" t="s">
        <v>954</v>
      </c>
      <c r="F273" s="856" t="s">
        <v>996</v>
      </c>
      <c r="G273" s="851">
        <v>545845</v>
      </c>
    </row>
    <row r="274" spans="1:7" ht="17.100000000000001" customHeight="1">
      <c r="A274" s="834" t="s">
        <v>237</v>
      </c>
      <c r="B274" s="1130"/>
      <c r="C274" s="1131"/>
      <c r="D274" s="834"/>
      <c r="E274" s="835" t="s">
        <v>997</v>
      </c>
      <c r="F274" s="862" t="s">
        <v>998</v>
      </c>
      <c r="G274" s="837">
        <f>G275</f>
        <v>305185</v>
      </c>
    </row>
    <row r="275" spans="1:7" ht="17.100000000000001" customHeight="1">
      <c r="A275" s="902"/>
      <c r="B275" s="1132" t="s">
        <v>238</v>
      </c>
      <c r="C275" s="1133"/>
      <c r="D275" s="838"/>
      <c r="E275" s="839" t="s">
        <v>393</v>
      </c>
      <c r="F275" s="858" t="s">
        <v>998</v>
      </c>
      <c r="G275" s="841">
        <f>G276</f>
        <v>305185</v>
      </c>
    </row>
    <row r="276" spans="1:7" ht="17.100000000000001" customHeight="1">
      <c r="A276" s="902"/>
      <c r="B276" s="1134"/>
      <c r="C276" s="1135"/>
      <c r="D276" s="1138" t="s">
        <v>859</v>
      </c>
      <c r="E276" s="1139"/>
      <c r="F276" s="859"/>
      <c r="G276" s="843">
        <f>G277</f>
        <v>305185</v>
      </c>
    </row>
    <row r="277" spans="1:7" ht="17.100000000000001" customHeight="1">
      <c r="A277" s="902"/>
      <c r="B277" s="1136"/>
      <c r="C277" s="1137"/>
      <c r="D277" s="1140" t="s">
        <v>860</v>
      </c>
      <c r="E277" s="1152"/>
      <c r="F277" s="860"/>
      <c r="G277" s="851">
        <f>SUM(G278:G289)</f>
        <v>305185</v>
      </c>
    </row>
    <row r="278" spans="1:7" ht="17.100000000000001" customHeight="1">
      <c r="A278" s="902"/>
      <c r="B278" s="1136"/>
      <c r="C278" s="1137"/>
      <c r="D278" s="848" t="s">
        <v>88</v>
      </c>
      <c r="E278" s="849" t="s">
        <v>756</v>
      </c>
      <c r="F278" s="856" t="s">
        <v>999</v>
      </c>
      <c r="G278" s="851">
        <v>162164</v>
      </c>
    </row>
    <row r="279" spans="1:7" ht="17.100000000000001" customHeight="1">
      <c r="A279" s="902"/>
      <c r="B279" s="1121"/>
      <c r="C279" s="1122"/>
      <c r="D279" s="848" t="s">
        <v>47</v>
      </c>
      <c r="E279" s="849" t="s">
        <v>756</v>
      </c>
      <c r="F279" s="856" t="s">
        <v>1000</v>
      </c>
      <c r="G279" s="851">
        <v>28617</v>
      </c>
    </row>
    <row r="280" spans="1:7" ht="17.100000000000001" customHeight="1">
      <c r="A280" s="902"/>
      <c r="B280" s="1121"/>
      <c r="C280" s="1122"/>
      <c r="D280" s="848" t="s">
        <v>91</v>
      </c>
      <c r="E280" s="849" t="s">
        <v>762</v>
      </c>
      <c r="F280" s="856" t="s">
        <v>1001</v>
      </c>
      <c r="G280" s="851">
        <v>28549</v>
      </c>
    </row>
    <row r="281" spans="1:7" ht="17.100000000000001" customHeight="1">
      <c r="A281" s="902"/>
      <c r="B281" s="1121"/>
      <c r="C281" s="1122"/>
      <c r="D281" s="848" t="s">
        <v>49</v>
      </c>
      <c r="E281" s="849" t="s">
        <v>762</v>
      </c>
      <c r="F281" s="856" t="s">
        <v>1002</v>
      </c>
      <c r="G281" s="851">
        <v>5038</v>
      </c>
    </row>
    <row r="282" spans="1:7" ht="17.100000000000001" customHeight="1">
      <c r="A282" s="902"/>
      <c r="B282" s="1121"/>
      <c r="C282" s="1122"/>
      <c r="D282" s="848" t="s">
        <v>92</v>
      </c>
      <c r="E282" s="849" t="s">
        <v>765</v>
      </c>
      <c r="F282" s="856" t="s">
        <v>1003</v>
      </c>
      <c r="G282" s="851">
        <v>4056</v>
      </c>
    </row>
    <row r="283" spans="1:7" ht="17.100000000000001" customHeight="1">
      <c r="A283" s="902"/>
      <c r="B283" s="1121"/>
      <c r="C283" s="1122"/>
      <c r="D283" s="848" t="s">
        <v>51</v>
      </c>
      <c r="E283" s="849" t="s">
        <v>765</v>
      </c>
      <c r="F283" s="856" t="s">
        <v>1004</v>
      </c>
      <c r="G283" s="851">
        <v>716</v>
      </c>
    </row>
    <row r="284" spans="1:7" ht="17.100000000000001" customHeight="1">
      <c r="A284" s="902"/>
      <c r="B284" s="1121"/>
      <c r="C284" s="1122"/>
      <c r="D284" s="848" t="s">
        <v>94</v>
      </c>
      <c r="E284" s="849" t="s">
        <v>774</v>
      </c>
      <c r="F284" s="856" t="s">
        <v>1005</v>
      </c>
      <c r="G284" s="851">
        <v>2550</v>
      </c>
    </row>
    <row r="285" spans="1:7" ht="17.100000000000001" customHeight="1">
      <c r="A285" s="902"/>
      <c r="B285" s="1121"/>
      <c r="C285" s="1122"/>
      <c r="D285" s="848" t="s">
        <v>55</v>
      </c>
      <c r="E285" s="849" t="s">
        <v>774</v>
      </c>
      <c r="F285" s="856" t="s">
        <v>1006</v>
      </c>
      <c r="G285" s="851">
        <v>450</v>
      </c>
    </row>
    <row r="286" spans="1:7" ht="17.100000000000001" customHeight="1">
      <c r="A286" s="902"/>
      <c r="B286" s="1121"/>
      <c r="C286" s="1122"/>
      <c r="D286" s="848" t="s">
        <v>99</v>
      </c>
      <c r="E286" s="849" t="s">
        <v>785</v>
      </c>
      <c r="F286" s="856" t="s">
        <v>1007</v>
      </c>
      <c r="G286" s="851">
        <v>17000</v>
      </c>
    </row>
    <row r="287" spans="1:7" ht="17.100000000000001" customHeight="1">
      <c r="A287" s="902"/>
      <c r="B287" s="1121"/>
      <c r="C287" s="1122"/>
      <c r="D287" s="848" t="s">
        <v>57</v>
      </c>
      <c r="E287" s="849" t="s">
        <v>785</v>
      </c>
      <c r="F287" s="856" t="s">
        <v>1008</v>
      </c>
      <c r="G287" s="851">
        <v>3000</v>
      </c>
    </row>
    <row r="288" spans="1:7" ht="17.100000000000001" customHeight="1">
      <c r="A288" s="902"/>
      <c r="B288" s="1121"/>
      <c r="C288" s="1122"/>
      <c r="D288" s="848" t="s">
        <v>143</v>
      </c>
      <c r="E288" s="849" t="s">
        <v>795</v>
      </c>
      <c r="F288" s="856" t="s">
        <v>1009</v>
      </c>
      <c r="G288" s="851">
        <v>45088</v>
      </c>
    </row>
    <row r="289" spans="1:7" ht="17.100000000000001" customHeight="1">
      <c r="A289" s="902"/>
      <c r="B289" s="1148"/>
      <c r="C289" s="1149"/>
      <c r="D289" s="848" t="s">
        <v>137</v>
      </c>
      <c r="E289" s="849" t="s">
        <v>795</v>
      </c>
      <c r="F289" s="856" t="s">
        <v>1010</v>
      </c>
      <c r="G289" s="851">
        <v>7957</v>
      </c>
    </row>
    <row r="290" spans="1:7" ht="17.100000000000001" customHeight="1">
      <c r="A290" s="834" t="s">
        <v>565</v>
      </c>
      <c r="B290" s="1130"/>
      <c r="C290" s="1131"/>
      <c r="D290" s="834"/>
      <c r="E290" s="835" t="s">
        <v>1011</v>
      </c>
      <c r="F290" s="862" t="s">
        <v>1012</v>
      </c>
      <c r="G290" s="837">
        <f>G291+G311+G316+G320+G325+G367</f>
        <v>624821451</v>
      </c>
    </row>
    <row r="291" spans="1:7" ht="17.100000000000001" customHeight="1">
      <c r="A291" s="902"/>
      <c r="B291" s="1132" t="s">
        <v>204</v>
      </c>
      <c r="C291" s="1133"/>
      <c r="D291" s="838"/>
      <c r="E291" s="839" t="s">
        <v>397</v>
      </c>
      <c r="F291" s="858" t="s">
        <v>1013</v>
      </c>
      <c r="G291" s="841">
        <f>G292+G306</f>
        <v>74380233</v>
      </c>
    </row>
    <row r="292" spans="1:7" ht="17.100000000000001" customHeight="1">
      <c r="A292" s="902"/>
      <c r="B292" s="863"/>
      <c r="C292" s="864"/>
      <c r="D292" s="1138" t="s">
        <v>859</v>
      </c>
      <c r="E292" s="1139"/>
      <c r="F292" s="859"/>
      <c r="G292" s="843">
        <f>G293+G299+G302</f>
        <v>45781858</v>
      </c>
    </row>
    <row r="293" spans="1:7" ht="17.100000000000001" customHeight="1">
      <c r="A293" s="902"/>
      <c r="B293" s="863"/>
      <c r="C293" s="865"/>
      <c r="D293" s="1140" t="s">
        <v>753</v>
      </c>
      <c r="E293" s="1152"/>
      <c r="F293" s="860"/>
      <c r="G293" s="851">
        <f>G294</f>
        <v>2700000</v>
      </c>
    </row>
    <row r="294" spans="1:7" ht="17.100000000000001" customHeight="1">
      <c r="A294" s="902"/>
      <c r="B294" s="863"/>
      <c r="C294" s="865"/>
      <c r="D294" s="1119" t="s">
        <v>770</v>
      </c>
      <c r="E294" s="1120"/>
      <c r="F294" s="866"/>
      <c r="G294" s="847">
        <f>SUM(G295:G297)</f>
        <v>2700000</v>
      </c>
    </row>
    <row r="295" spans="1:7" ht="17.100000000000001" customHeight="1">
      <c r="A295" s="902"/>
      <c r="B295" s="1121"/>
      <c r="C295" s="1122"/>
      <c r="D295" s="848" t="s">
        <v>779</v>
      </c>
      <c r="E295" s="849" t="s">
        <v>780</v>
      </c>
      <c r="F295" s="856" t="s">
        <v>1014</v>
      </c>
      <c r="G295" s="851">
        <v>1600000</v>
      </c>
    </row>
    <row r="296" spans="1:7" ht="17.100000000000001" customHeight="1">
      <c r="A296" s="902"/>
      <c r="B296" s="1121"/>
      <c r="C296" s="1122"/>
      <c r="D296" s="848" t="s">
        <v>794</v>
      </c>
      <c r="E296" s="849" t="s">
        <v>795</v>
      </c>
      <c r="F296" s="856" t="s">
        <v>1015</v>
      </c>
      <c r="G296" s="851">
        <v>100000</v>
      </c>
    </row>
    <row r="297" spans="1:7" ht="17.100000000000001" customHeight="1">
      <c r="A297" s="902"/>
      <c r="B297" s="1121"/>
      <c r="C297" s="1122"/>
      <c r="D297" s="848" t="s">
        <v>800</v>
      </c>
      <c r="E297" s="849" t="s">
        <v>801</v>
      </c>
      <c r="F297" s="856" t="s">
        <v>912</v>
      </c>
      <c r="G297" s="851">
        <v>1000000</v>
      </c>
    </row>
    <row r="298" spans="1:7" ht="17.100000000000001" customHeight="1">
      <c r="A298" s="902"/>
      <c r="B298" s="904"/>
      <c r="C298" s="852"/>
      <c r="D298" s="1121"/>
      <c r="E298" s="1123"/>
      <c r="F298" s="1123"/>
      <c r="G298" s="1124"/>
    </row>
    <row r="299" spans="1:7" ht="17.100000000000001" customHeight="1">
      <c r="A299" s="902"/>
      <c r="B299" s="904"/>
      <c r="C299" s="852"/>
      <c r="D299" s="1140" t="s">
        <v>854</v>
      </c>
      <c r="E299" s="1152"/>
      <c r="F299" s="856"/>
      <c r="G299" s="851">
        <f>G300</f>
        <v>42955858</v>
      </c>
    </row>
    <row r="300" spans="1:7" ht="29.25" customHeight="1">
      <c r="A300" s="902"/>
      <c r="B300" s="904"/>
      <c r="C300" s="852"/>
      <c r="D300" s="848" t="s">
        <v>855</v>
      </c>
      <c r="E300" s="849" t="s">
        <v>1016</v>
      </c>
      <c r="F300" s="856" t="s">
        <v>1017</v>
      </c>
      <c r="G300" s="851">
        <v>42955858</v>
      </c>
    </row>
    <row r="301" spans="1:7" ht="17.100000000000001" customHeight="1">
      <c r="A301" s="902"/>
      <c r="B301" s="904"/>
      <c r="C301" s="852"/>
      <c r="D301" s="1121"/>
      <c r="E301" s="1123"/>
      <c r="F301" s="1123"/>
      <c r="G301" s="1124"/>
    </row>
    <row r="302" spans="1:7" ht="17.100000000000001" customHeight="1">
      <c r="A302" s="902"/>
      <c r="B302" s="904"/>
      <c r="C302" s="852"/>
      <c r="D302" s="1140" t="s">
        <v>860</v>
      </c>
      <c r="E302" s="1152"/>
      <c r="F302" s="856"/>
      <c r="G302" s="851">
        <f>SUM(G303:G304)</f>
        <v>126000</v>
      </c>
    </row>
    <row r="303" spans="1:7" ht="17.100000000000001" customHeight="1">
      <c r="A303" s="902"/>
      <c r="B303" s="904"/>
      <c r="C303" s="852"/>
      <c r="D303" s="848" t="s">
        <v>143</v>
      </c>
      <c r="E303" s="849" t="s">
        <v>795</v>
      </c>
      <c r="F303" s="856" t="s">
        <v>1018</v>
      </c>
      <c r="G303" s="851">
        <v>107100</v>
      </c>
    </row>
    <row r="304" spans="1:7" ht="17.100000000000001" customHeight="1">
      <c r="A304" s="902"/>
      <c r="B304" s="904"/>
      <c r="C304" s="852"/>
      <c r="D304" s="848" t="s">
        <v>137</v>
      </c>
      <c r="E304" s="849" t="s">
        <v>795</v>
      </c>
      <c r="F304" s="856" t="s">
        <v>840</v>
      </c>
      <c r="G304" s="851">
        <v>18900</v>
      </c>
    </row>
    <row r="305" spans="1:7" ht="17.100000000000001" customHeight="1">
      <c r="A305" s="902"/>
      <c r="B305" s="904"/>
      <c r="C305" s="852"/>
      <c r="D305" s="1121"/>
      <c r="E305" s="1123"/>
      <c r="F305" s="1123"/>
      <c r="G305" s="1124"/>
    </row>
    <row r="306" spans="1:7" ht="17.100000000000001" customHeight="1">
      <c r="A306" s="902"/>
      <c r="B306" s="904"/>
      <c r="C306" s="852"/>
      <c r="D306" s="1144" t="s">
        <v>847</v>
      </c>
      <c r="E306" s="1145"/>
      <c r="F306" s="857"/>
      <c r="G306" s="843">
        <f>G307</f>
        <v>28598375</v>
      </c>
    </row>
    <row r="307" spans="1:7" ht="17.100000000000001" customHeight="1">
      <c r="A307" s="902"/>
      <c r="B307" s="904"/>
      <c r="C307" s="852"/>
      <c r="D307" s="1146" t="s">
        <v>821</v>
      </c>
      <c r="E307" s="1147"/>
      <c r="F307" s="856"/>
      <c r="G307" s="851">
        <f>SUM(G308:G310)</f>
        <v>28598375</v>
      </c>
    </row>
    <row r="308" spans="1:7" ht="17.100000000000001" customHeight="1">
      <c r="A308" s="902"/>
      <c r="B308" s="1121"/>
      <c r="C308" s="1122"/>
      <c r="D308" s="848" t="s">
        <v>225</v>
      </c>
      <c r="E308" s="849" t="s">
        <v>822</v>
      </c>
      <c r="F308" s="856" t="s">
        <v>1017</v>
      </c>
      <c r="G308" s="851">
        <v>18345524</v>
      </c>
    </row>
    <row r="309" spans="1:7" ht="17.100000000000001" customHeight="1">
      <c r="A309" s="902"/>
      <c r="B309" s="1121"/>
      <c r="C309" s="1122"/>
      <c r="D309" s="848" t="s">
        <v>110</v>
      </c>
      <c r="E309" s="849" t="s">
        <v>822</v>
      </c>
      <c r="F309" s="856" t="s">
        <v>1019</v>
      </c>
      <c r="G309" s="851">
        <v>8635150</v>
      </c>
    </row>
    <row r="310" spans="1:7" ht="17.100000000000001" customHeight="1">
      <c r="A310" s="902"/>
      <c r="B310" s="1148"/>
      <c r="C310" s="1149"/>
      <c r="D310" s="848" t="s">
        <v>892</v>
      </c>
      <c r="E310" s="849" t="s">
        <v>822</v>
      </c>
      <c r="F310" s="856" t="s">
        <v>943</v>
      </c>
      <c r="G310" s="851">
        <v>1617701</v>
      </c>
    </row>
    <row r="311" spans="1:7" ht="17.100000000000001" customHeight="1">
      <c r="A311" s="902"/>
      <c r="B311" s="1132" t="s">
        <v>1020</v>
      </c>
      <c r="C311" s="1133"/>
      <c r="D311" s="838"/>
      <c r="E311" s="839" t="s">
        <v>1021</v>
      </c>
      <c r="F311" s="858" t="s">
        <v>1022</v>
      </c>
      <c r="G311" s="841">
        <f>G312</f>
        <v>250000</v>
      </c>
    </row>
    <row r="312" spans="1:7" ht="17.100000000000001" customHeight="1">
      <c r="A312" s="902"/>
      <c r="B312" s="1134"/>
      <c r="C312" s="1135"/>
      <c r="D312" s="1138" t="s">
        <v>859</v>
      </c>
      <c r="E312" s="1139"/>
      <c r="F312" s="859"/>
      <c r="G312" s="843">
        <f>G313</f>
        <v>250000</v>
      </c>
    </row>
    <row r="313" spans="1:7" ht="17.100000000000001" customHeight="1">
      <c r="A313" s="902"/>
      <c r="B313" s="1136"/>
      <c r="C313" s="1137"/>
      <c r="D313" s="1140" t="s">
        <v>753</v>
      </c>
      <c r="E313" s="1152"/>
      <c r="F313" s="860"/>
      <c r="G313" s="851">
        <f>G314</f>
        <v>250000</v>
      </c>
    </row>
    <row r="314" spans="1:7" ht="17.100000000000001" customHeight="1">
      <c r="A314" s="902"/>
      <c r="B314" s="1136"/>
      <c r="C314" s="1137"/>
      <c r="D314" s="1119" t="s">
        <v>770</v>
      </c>
      <c r="E314" s="1120"/>
      <c r="F314" s="860"/>
      <c r="G314" s="851">
        <f>G315</f>
        <v>250000</v>
      </c>
    </row>
    <row r="315" spans="1:7" ht="17.100000000000001" customHeight="1">
      <c r="A315" s="902"/>
      <c r="B315" s="1150"/>
      <c r="C315" s="1151"/>
      <c r="D315" s="848" t="s">
        <v>794</v>
      </c>
      <c r="E315" s="849" t="s">
        <v>795</v>
      </c>
      <c r="F315" s="856" t="s">
        <v>1023</v>
      </c>
      <c r="G315" s="851">
        <v>250000</v>
      </c>
    </row>
    <row r="316" spans="1:7" ht="17.100000000000001" customHeight="1">
      <c r="A316" s="902"/>
      <c r="B316" s="1132" t="s">
        <v>566</v>
      </c>
      <c r="C316" s="1133"/>
      <c r="D316" s="838"/>
      <c r="E316" s="839" t="s">
        <v>404</v>
      </c>
      <c r="F316" s="858" t="s">
        <v>1024</v>
      </c>
      <c r="G316" s="841">
        <f>G317</f>
        <v>54000000</v>
      </c>
    </row>
    <row r="317" spans="1:7" ht="17.100000000000001" customHeight="1">
      <c r="A317" s="902"/>
      <c r="B317" s="1134"/>
      <c r="C317" s="1135"/>
      <c r="D317" s="1138" t="s">
        <v>752</v>
      </c>
      <c r="E317" s="1139"/>
      <c r="F317" s="859"/>
      <c r="G317" s="843">
        <f>G318</f>
        <v>54000000</v>
      </c>
    </row>
    <row r="318" spans="1:7" ht="17.100000000000001" customHeight="1">
      <c r="A318" s="902"/>
      <c r="B318" s="1136"/>
      <c r="C318" s="1137"/>
      <c r="D318" s="1140" t="s">
        <v>854</v>
      </c>
      <c r="E318" s="1152"/>
      <c r="F318" s="860"/>
      <c r="G318" s="851">
        <f>G319</f>
        <v>54000000</v>
      </c>
    </row>
    <row r="319" spans="1:7" ht="24.75" customHeight="1">
      <c r="A319" s="902"/>
      <c r="B319" s="1150"/>
      <c r="C319" s="1151"/>
      <c r="D319" s="848" t="s">
        <v>567</v>
      </c>
      <c r="E319" s="849" t="s">
        <v>1025</v>
      </c>
      <c r="F319" s="856" t="s">
        <v>1024</v>
      </c>
      <c r="G319" s="851">
        <v>54000000</v>
      </c>
    </row>
    <row r="320" spans="1:7" ht="17.100000000000001" customHeight="1">
      <c r="A320" s="902"/>
      <c r="B320" s="1132" t="s">
        <v>1026</v>
      </c>
      <c r="C320" s="1133"/>
      <c r="D320" s="838"/>
      <c r="E320" s="839" t="s">
        <v>405</v>
      </c>
      <c r="F320" s="858" t="s">
        <v>766</v>
      </c>
      <c r="G320" s="841">
        <f>G321</f>
        <v>150000</v>
      </c>
    </row>
    <row r="321" spans="1:7" ht="17.100000000000001" customHeight="1">
      <c r="A321" s="902"/>
      <c r="B321" s="1134"/>
      <c r="C321" s="1135"/>
      <c r="D321" s="1138" t="s">
        <v>859</v>
      </c>
      <c r="E321" s="1139"/>
      <c r="F321" s="859"/>
      <c r="G321" s="843">
        <f>G322</f>
        <v>150000</v>
      </c>
    </row>
    <row r="322" spans="1:7" ht="17.100000000000001" customHeight="1">
      <c r="A322" s="902"/>
      <c r="B322" s="1136"/>
      <c r="C322" s="1137"/>
      <c r="D322" s="1140" t="s">
        <v>753</v>
      </c>
      <c r="E322" s="1152"/>
      <c r="F322" s="860"/>
      <c r="G322" s="851">
        <f>G323</f>
        <v>150000</v>
      </c>
    </row>
    <row r="323" spans="1:7" ht="17.100000000000001" customHeight="1">
      <c r="A323" s="902"/>
      <c r="B323" s="1136"/>
      <c r="C323" s="1137"/>
      <c r="D323" s="1119" t="s">
        <v>770</v>
      </c>
      <c r="E323" s="1120"/>
      <c r="F323" s="860"/>
      <c r="G323" s="851">
        <f>G324</f>
        <v>150000</v>
      </c>
    </row>
    <row r="324" spans="1:7" ht="17.100000000000001" customHeight="1">
      <c r="A324" s="902"/>
      <c r="B324" s="1150"/>
      <c r="C324" s="1151"/>
      <c r="D324" s="848" t="s">
        <v>794</v>
      </c>
      <c r="E324" s="849" t="s">
        <v>795</v>
      </c>
      <c r="F324" s="856" t="s">
        <v>766</v>
      </c>
      <c r="G324" s="851">
        <v>150000</v>
      </c>
    </row>
    <row r="325" spans="1:7" ht="17.100000000000001" customHeight="1">
      <c r="A325" s="902"/>
      <c r="B325" s="1132" t="s">
        <v>190</v>
      </c>
      <c r="C325" s="1133"/>
      <c r="D325" s="838"/>
      <c r="E325" s="839" t="s">
        <v>407</v>
      </c>
      <c r="F325" s="858" t="s">
        <v>1027</v>
      </c>
      <c r="G325" s="841">
        <f>G326+G359</f>
        <v>495541218</v>
      </c>
    </row>
    <row r="326" spans="1:7" ht="17.100000000000001" customHeight="1">
      <c r="A326" s="902"/>
      <c r="B326" s="904"/>
      <c r="C326" s="852"/>
      <c r="D326" s="1138" t="s">
        <v>752</v>
      </c>
      <c r="E326" s="1139"/>
      <c r="F326" s="857"/>
      <c r="G326" s="843">
        <f>G327+G356</f>
        <v>57794433</v>
      </c>
    </row>
    <row r="327" spans="1:7" ht="17.100000000000001" customHeight="1">
      <c r="A327" s="902"/>
      <c r="B327" s="904"/>
      <c r="C327" s="852"/>
      <c r="D327" s="1140" t="s">
        <v>753</v>
      </c>
      <c r="E327" s="1152"/>
      <c r="F327" s="856"/>
      <c r="G327" s="851">
        <f>G328+G335</f>
        <v>57624433</v>
      </c>
    </row>
    <row r="328" spans="1:7" ht="17.100000000000001" customHeight="1">
      <c r="A328" s="902"/>
      <c r="B328" s="904"/>
      <c r="C328" s="852"/>
      <c r="D328" s="1142" t="s">
        <v>754</v>
      </c>
      <c r="E328" s="1153"/>
      <c r="F328" s="856"/>
      <c r="G328" s="851">
        <f>SUM(G329:G333)</f>
        <v>13065671</v>
      </c>
    </row>
    <row r="329" spans="1:7" ht="17.100000000000001" customHeight="1">
      <c r="A329" s="902"/>
      <c r="B329" s="1121"/>
      <c r="C329" s="1122"/>
      <c r="D329" s="848" t="s">
        <v>755</v>
      </c>
      <c r="E329" s="849" t="s">
        <v>756</v>
      </c>
      <c r="F329" s="856" t="s">
        <v>1028</v>
      </c>
      <c r="G329" s="851">
        <v>10222142</v>
      </c>
    </row>
    <row r="330" spans="1:7" ht="17.100000000000001" customHeight="1">
      <c r="A330" s="902"/>
      <c r="B330" s="1121"/>
      <c r="C330" s="1122"/>
      <c r="D330" s="848" t="s">
        <v>758</v>
      </c>
      <c r="E330" s="849" t="s">
        <v>759</v>
      </c>
      <c r="F330" s="856" t="s">
        <v>1029</v>
      </c>
      <c r="G330" s="851">
        <v>695000</v>
      </c>
    </row>
    <row r="331" spans="1:7" ht="17.100000000000001" customHeight="1">
      <c r="A331" s="902"/>
      <c r="B331" s="1121"/>
      <c r="C331" s="1122"/>
      <c r="D331" s="848" t="s">
        <v>761</v>
      </c>
      <c r="E331" s="849" t="s">
        <v>762</v>
      </c>
      <c r="F331" s="856" t="s">
        <v>1030</v>
      </c>
      <c r="G331" s="851">
        <v>1840513</v>
      </c>
    </row>
    <row r="332" spans="1:7" ht="17.100000000000001" customHeight="1">
      <c r="A332" s="902"/>
      <c r="B332" s="1121"/>
      <c r="C332" s="1122"/>
      <c r="D332" s="848" t="s">
        <v>764</v>
      </c>
      <c r="E332" s="849" t="s">
        <v>765</v>
      </c>
      <c r="F332" s="856" t="s">
        <v>1031</v>
      </c>
      <c r="G332" s="851">
        <v>258016</v>
      </c>
    </row>
    <row r="333" spans="1:7" ht="17.100000000000001" customHeight="1">
      <c r="A333" s="902"/>
      <c r="B333" s="1121"/>
      <c r="C333" s="1122"/>
      <c r="D333" s="848" t="s">
        <v>767</v>
      </c>
      <c r="E333" s="849" t="s">
        <v>768</v>
      </c>
      <c r="F333" s="856" t="s">
        <v>842</v>
      </c>
      <c r="G333" s="851">
        <v>50000</v>
      </c>
    </row>
    <row r="334" spans="1:7" ht="17.100000000000001" customHeight="1">
      <c r="A334" s="902"/>
      <c r="B334" s="904"/>
      <c r="C334" s="852"/>
      <c r="D334" s="1121"/>
      <c r="E334" s="1123"/>
      <c r="F334" s="1123"/>
      <c r="G334" s="1124"/>
    </row>
    <row r="335" spans="1:7" ht="17.100000000000001" customHeight="1">
      <c r="A335" s="902"/>
      <c r="B335" s="904"/>
      <c r="C335" s="852"/>
      <c r="D335" s="1119" t="s">
        <v>770</v>
      </c>
      <c r="E335" s="1120"/>
      <c r="F335" s="856"/>
      <c r="G335" s="851">
        <f>SUM(G336:G354)</f>
        <v>44558762</v>
      </c>
    </row>
    <row r="336" spans="1:7" ht="17.100000000000001" customHeight="1">
      <c r="A336" s="902"/>
      <c r="B336" s="904"/>
      <c r="C336" s="852"/>
      <c r="D336" s="848" t="s">
        <v>771</v>
      </c>
      <c r="E336" s="849" t="s">
        <v>772</v>
      </c>
      <c r="F336" s="856" t="s">
        <v>1032</v>
      </c>
      <c r="G336" s="851">
        <v>155000</v>
      </c>
    </row>
    <row r="337" spans="1:7" ht="17.100000000000001" customHeight="1">
      <c r="A337" s="902"/>
      <c r="B337" s="1121"/>
      <c r="C337" s="1122"/>
      <c r="D337" s="848" t="s">
        <v>227</v>
      </c>
      <c r="E337" s="849" t="s">
        <v>774</v>
      </c>
      <c r="F337" s="856" t="s">
        <v>1033</v>
      </c>
      <c r="G337" s="851">
        <v>6647700</v>
      </c>
    </row>
    <row r="338" spans="1:7" ht="17.100000000000001" customHeight="1">
      <c r="A338" s="902"/>
      <c r="B338" s="1121"/>
      <c r="C338" s="1122"/>
      <c r="D338" s="848" t="s">
        <v>776</v>
      </c>
      <c r="E338" s="849" t="s">
        <v>777</v>
      </c>
      <c r="F338" s="856" t="s">
        <v>1034</v>
      </c>
      <c r="G338" s="851">
        <v>460000</v>
      </c>
    </row>
    <row r="339" spans="1:7" ht="17.100000000000001" customHeight="1">
      <c r="A339" s="902"/>
      <c r="B339" s="1121"/>
      <c r="C339" s="1122"/>
      <c r="D339" s="848" t="s">
        <v>779</v>
      </c>
      <c r="E339" s="849" t="s">
        <v>780</v>
      </c>
      <c r="F339" s="856" t="s">
        <v>1035</v>
      </c>
      <c r="G339" s="851">
        <v>21046673</v>
      </c>
    </row>
    <row r="340" spans="1:7" ht="17.100000000000001" customHeight="1">
      <c r="A340" s="902"/>
      <c r="B340" s="1121"/>
      <c r="C340" s="1122"/>
      <c r="D340" s="848" t="s">
        <v>782</v>
      </c>
      <c r="E340" s="849" t="s">
        <v>783</v>
      </c>
      <c r="F340" s="856" t="s">
        <v>1036</v>
      </c>
      <c r="G340" s="851">
        <v>40000</v>
      </c>
    </row>
    <row r="341" spans="1:7" ht="17.100000000000001" customHeight="1">
      <c r="A341" s="902"/>
      <c r="B341" s="1121"/>
      <c r="C341" s="1122"/>
      <c r="D341" s="848" t="s">
        <v>228</v>
      </c>
      <c r="E341" s="849" t="s">
        <v>785</v>
      </c>
      <c r="F341" s="856" t="s">
        <v>1037</v>
      </c>
      <c r="G341" s="851">
        <v>13656389</v>
      </c>
    </row>
    <row r="342" spans="1:7" ht="17.100000000000001" customHeight="1">
      <c r="A342" s="902"/>
      <c r="B342" s="1121"/>
      <c r="C342" s="1122"/>
      <c r="D342" s="848" t="s">
        <v>229</v>
      </c>
      <c r="E342" s="849" t="s">
        <v>787</v>
      </c>
      <c r="F342" s="856" t="s">
        <v>1038</v>
      </c>
      <c r="G342" s="851">
        <v>20000</v>
      </c>
    </row>
    <row r="343" spans="1:7" ht="25.5" customHeight="1">
      <c r="A343" s="902"/>
      <c r="B343" s="1121"/>
      <c r="C343" s="1122"/>
      <c r="D343" s="848" t="s">
        <v>230</v>
      </c>
      <c r="E343" s="849" t="s">
        <v>789</v>
      </c>
      <c r="F343" s="856" t="s">
        <v>1039</v>
      </c>
      <c r="G343" s="851">
        <v>36000</v>
      </c>
    </row>
    <row r="344" spans="1:7" ht="24.75" customHeight="1">
      <c r="A344" s="902"/>
      <c r="B344" s="1121"/>
      <c r="C344" s="1122"/>
      <c r="D344" s="848" t="s">
        <v>791</v>
      </c>
      <c r="E344" s="849" t="s">
        <v>792</v>
      </c>
      <c r="F344" s="856" t="s">
        <v>1040</v>
      </c>
      <c r="G344" s="851">
        <v>70000</v>
      </c>
    </row>
    <row r="345" spans="1:7" ht="17.100000000000001" customHeight="1">
      <c r="A345" s="902"/>
      <c r="B345" s="1121"/>
      <c r="C345" s="1122"/>
      <c r="D345" s="848" t="s">
        <v>794</v>
      </c>
      <c r="E345" s="849" t="s">
        <v>795</v>
      </c>
      <c r="F345" s="856" t="s">
        <v>1041</v>
      </c>
      <c r="G345" s="851">
        <v>709000</v>
      </c>
    </row>
    <row r="346" spans="1:7" ht="17.100000000000001" customHeight="1">
      <c r="A346" s="902"/>
      <c r="B346" s="1121"/>
      <c r="C346" s="1122"/>
      <c r="D346" s="848" t="s">
        <v>231</v>
      </c>
      <c r="E346" s="849" t="s">
        <v>798</v>
      </c>
      <c r="F346" s="856" t="s">
        <v>828</v>
      </c>
      <c r="G346" s="851">
        <v>15000</v>
      </c>
    </row>
    <row r="347" spans="1:7" ht="17.100000000000001" customHeight="1">
      <c r="A347" s="902"/>
      <c r="B347" s="1121"/>
      <c r="C347" s="1122"/>
      <c r="D347" s="848" t="s">
        <v>232</v>
      </c>
      <c r="E347" s="849" t="s">
        <v>881</v>
      </c>
      <c r="F347" s="856" t="s">
        <v>1042</v>
      </c>
      <c r="G347" s="851">
        <v>5000</v>
      </c>
    </row>
    <row r="348" spans="1:7" ht="17.100000000000001" customHeight="1">
      <c r="A348" s="902"/>
      <c r="B348" s="1121"/>
      <c r="C348" s="1122"/>
      <c r="D348" s="848" t="s">
        <v>800</v>
      </c>
      <c r="E348" s="849" t="s">
        <v>801</v>
      </c>
      <c r="F348" s="856" t="s">
        <v>1043</v>
      </c>
      <c r="G348" s="851">
        <v>680000</v>
      </c>
    </row>
    <row r="349" spans="1:7" ht="17.100000000000001" customHeight="1">
      <c r="A349" s="902"/>
      <c r="B349" s="1121"/>
      <c r="C349" s="1122"/>
      <c r="D349" s="848" t="s">
        <v>803</v>
      </c>
      <c r="E349" s="849" t="s">
        <v>804</v>
      </c>
      <c r="F349" s="856" t="s">
        <v>1044</v>
      </c>
      <c r="G349" s="851">
        <v>240000</v>
      </c>
    </row>
    <row r="350" spans="1:7" ht="17.100000000000001" customHeight="1">
      <c r="A350" s="902"/>
      <c r="B350" s="1121"/>
      <c r="C350" s="1122"/>
      <c r="D350" s="848" t="s">
        <v>806</v>
      </c>
      <c r="E350" s="849" t="s">
        <v>807</v>
      </c>
      <c r="F350" s="856" t="s">
        <v>1040</v>
      </c>
      <c r="G350" s="851">
        <v>125000</v>
      </c>
    </row>
    <row r="351" spans="1:7" ht="17.100000000000001" customHeight="1">
      <c r="A351" s="902"/>
      <c r="B351" s="1121"/>
      <c r="C351" s="1122"/>
      <c r="D351" s="848" t="s">
        <v>835</v>
      </c>
      <c r="E351" s="849" t="s">
        <v>836</v>
      </c>
      <c r="F351" s="856" t="s">
        <v>1045</v>
      </c>
      <c r="G351" s="851">
        <v>32000</v>
      </c>
    </row>
    <row r="352" spans="1:7" ht="17.100000000000001" customHeight="1">
      <c r="A352" s="902"/>
      <c r="B352" s="1121"/>
      <c r="C352" s="1122"/>
      <c r="D352" s="848" t="s">
        <v>809</v>
      </c>
      <c r="E352" s="849" t="s">
        <v>810</v>
      </c>
      <c r="F352" s="856" t="s">
        <v>1046</v>
      </c>
      <c r="G352" s="851">
        <v>220000</v>
      </c>
    </row>
    <row r="353" spans="1:7" ht="17.100000000000001" customHeight="1">
      <c r="A353" s="902"/>
      <c r="B353" s="1121"/>
      <c r="C353" s="1122"/>
      <c r="D353" s="848" t="s">
        <v>811</v>
      </c>
      <c r="E353" s="849" t="s">
        <v>812</v>
      </c>
      <c r="F353" s="856" t="s">
        <v>1047</v>
      </c>
      <c r="G353" s="851">
        <v>311000</v>
      </c>
    </row>
    <row r="354" spans="1:7" ht="17.100000000000001" customHeight="1">
      <c r="A354" s="902"/>
      <c r="B354" s="1121"/>
      <c r="C354" s="1122"/>
      <c r="D354" s="848" t="s">
        <v>234</v>
      </c>
      <c r="E354" s="849" t="s">
        <v>814</v>
      </c>
      <c r="F354" s="856" t="s">
        <v>895</v>
      </c>
      <c r="G354" s="851">
        <v>90000</v>
      </c>
    </row>
    <row r="355" spans="1:7" ht="17.100000000000001" customHeight="1">
      <c r="A355" s="902"/>
      <c r="B355" s="904"/>
      <c r="C355" s="852"/>
      <c r="D355" s="1121"/>
      <c r="E355" s="1123"/>
      <c r="F355" s="1123"/>
      <c r="G355" s="1124"/>
    </row>
    <row r="356" spans="1:7" ht="17.100000000000001" customHeight="1">
      <c r="A356" s="902"/>
      <c r="B356" s="904"/>
      <c r="C356" s="852"/>
      <c r="D356" s="1146" t="s">
        <v>816</v>
      </c>
      <c r="E356" s="1147"/>
      <c r="F356" s="856"/>
      <c r="G356" s="851">
        <f>G357</f>
        <v>170000</v>
      </c>
    </row>
    <row r="357" spans="1:7" ht="17.100000000000001" customHeight="1">
      <c r="A357" s="902"/>
      <c r="B357" s="904"/>
      <c r="C357" s="852"/>
      <c r="D357" s="848" t="s">
        <v>817</v>
      </c>
      <c r="E357" s="849" t="s">
        <v>818</v>
      </c>
      <c r="F357" s="856" t="s">
        <v>1048</v>
      </c>
      <c r="G357" s="851">
        <v>170000</v>
      </c>
    </row>
    <row r="358" spans="1:7" ht="17.100000000000001" customHeight="1">
      <c r="A358" s="902"/>
      <c r="B358" s="904"/>
      <c r="C358" s="852"/>
      <c r="D358" s="1121"/>
      <c r="E358" s="1123"/>
      <c r="F358" s="1123"/>
      <c r="G358" s="1124"/>
    </row>
    <row r="359" spans="1:7" ht="17.100000000000001" customHeight="1">
      <c r="A359" s="902"/>
      <c r="B359" s="904"/>
      <c r="C359" s="852"/>
      <c r="D359" s="1144" t="s">
        <v>847</v>
      </c>
      <c r="E359" s="1145"/>
      <c r="F359" s="857"/>
      <c r="G359" s="843">
        <f>G360</f>
        <v>437746785</v>
      </c>
    </row>
    <row r="360" spans="1:7" ht="17.100000000000001" customHeight="1">
      <c r="A360" s="902"/>
      <c r="B360" s="904"/>
      <c r="C360" s="852"/>
      <c r="D360" s="1146" t="s">
        <v>821</v>
      </c>
      <c r="E360" s="1147"/>
      <c r="F360" s="856"/>
      <c r="G360" s="851">
        <f>SUM(G361:G366)</f>
        <v>437746785</v>
      </c>
    </row>
    <row r="361" spans="1:7" ht="17.100000000000001" customHeight="1">
      <c r="A361" s="902"/>
      <c r="B361" s="1121"/>
      <c r="C361" s="1122"/>
      <c r="D361" s="848" t="s">
        <v>181</v>
      </c>
      <c r="E361" s="849" t="s">
        <v>848</v>
      </c>
      <c r="F361" s="856" t="s">
        <v>1049</v>
      </c>
      <c r="G361" s="851">
        <v>13733260</v>
      </c>
    </row>
    <row r="362" spans="1:7" ht="17.100000000000001" customHeight="1">
      <c r="A362" s="902"/>
      <c r="B362" s="1121"/>
      <c r="C362" s="1122"/>
      <c r="D362" s="848" t="s">
        <v>182</v>
      </c>
      <c r="E362" s="849" t="s">
        <v>848</v>
      </c>
      <c r="F362" s="856" t="s">
        <v>1050</v>
      </c>
      <c r="G362" s="851">
        <v>324855251</v>
      </c>
    </row>
    <row r="363" spans="1:7" ht="17.100000000000001" customHeight="1">
      <c r="A363" s="902"/>
      <c r="B363" s="1121"/>
      <c r="C363" s="1122"/>
      <c r="D363" s="848" t="s">
        <v>203</v>
      </c>
      <c r="E363" s="849" t="s">
        <v>848</v>
      </c>
      <c r="F363" s="856" t="s">
        <v>1051</v>
      </c>
      <c r="G363" s="851">
        <v>95243274</v>
      </c>
    </row>
    <row r="364" spans="1:7" ht="17.100000000000001" customHeight="1">
      <c r="A364" s="902"/>
      <c r="B364" s="1121"/>
      <c r="C364" s="1122"/>
      <c r="D364" s="848" t="s">
        <v>225</v>
      </c>
      <c r="E364" s="849" t="s">
        <v>822</v>
      </c>
      <c r="F364" s="856" t="s">
        <v>1052</v>
      </c>
      <c r="G364" s="851">
        <v>3850000</v>
      </c>
    </row>
    <row r="365" spans="1:7" ht="17.100000000000001" customHeight="1">
      <c r="A365" s="902"/>
      <c r="B365" s="1121"/>
      <c r="C365" s="1122"/>
      <c r="D365" s="848" t="s">
        <v>110</v>
      </c>
      <c r="E365" s="849" t="s">
        <v>822</v>
      </c>
      <c r="F365" s="856" t="s">
        <v>1053</v>
      </c>
      <c r="G365" s="851">
        <v>32500</v>
      </c>
    </row>
    <row r="366" spans="1:7" ht="17.100000000000001" customHeight="1">
      <c r="A366" s="902"/>
      <c r="B366" s="1121"/>
      <c r="C366" s="1122"/>
      <c r="D366" s="848" t="s">
        <v>892</v>
      </c>
      <c r="E366" s="849" t="s">
        <v>822</v>
      </c>
      <c r="F366" s="856" t="s">
        <v>1054</v>
      </c>
      <c r="G366" s="851">
        <v>32500</v>
      </c>
    </row>
    <row r="367" spans="1:7" ht="17.100000000000001" customHeight="1">
      <c r="A367" s="902"/>
      <c r="B367" s="1132" t="s">
        <v>638</v>
      </c>
      <c r="C367" s="1133"/>
      <c r="D367" s="838"/>
      <c r="E367" s="839" t="s">
        <v>385</v>
      </c>
      <c r="F367" s="858" t="s">
        <v>1055</v>
      </c>
      <c r="G367" s="841">
        <f>G368</f>
        <v>500000</v>
      </c>
    </row>
    <row r="368" spans="1:7" ht="17.100000000000001" customHeight="1">
      <c r="A368" s="902"/>
      <c r="B368" s="1134"/>
      <c r="C368" s="1135"/>
      <c r="D368" s="1138" t="s">
        <v>820</v>
      </c>
      <c r="E368" s="1139"/>
      <c r="F368" s="859"/>
      <c r="G368" s="843">
        <f>G369</f>
        <v>500000</v>
      </c>
    </row>
    <row r="369" spans="1:7" ht="17.100000000000001" customHeight="1">
      <c r="A369" s="902"/>
      <c r="B369" s="1136"/>
      <c r="C369" s="1137"/>
      <c r="D369" s="1140" t="s">
        <v>1056</v>
      </c>
      <c r="E369" s="1152"/>
      <c r="F369" s="860"/>
      <c r="G369" s="851">
        <f>G370</f>
        <v>500000</v>
      </c>
    </row>
    <row r="370" spans="1:7" ht="37.5" customHeight="1">
      <c r="A370" s="902"/>
      <c r="B370" s="1150"/>
      <c r="C370" s="1151"/>
      <c r="D370" s="848" t="s">
        <v>1057</v>
      </c>
      <c r="E370" s="849" t="s">
        <v>1058</v>
      </c>
      <c r="F370" s="856" t="s">
        <v>1055</v>
      </c>
      <c r="G370" s="851">
        <v>500000</v>
      </c>
    </row>
    <row r="371" spans="1:7" ht="17.100000000000001" customHeight="1">
      <c r="A371" s="834" t="s">
        <v>668</v>
      </c>
      <c r="B371" s="1130"/>
      <c r="C371" s="1131"/>
      <c r="D371" s="834"/>
      <c r="E371" s="835" t="s">
        <v>1059</v>
      </c>
      <c r="F371" s="862" t="s">
        <v>1060</v>
      </c>
      <c r="G371" s="837">
        <f>G372+G380</f>
        <v>28675289</v>
      </c>
    </row>
    <row r="372" spans="1:7" ht="17.100000000000001" customHeight="1">
      <c r="A372" s="902"/>
      <c r="B372" s="1132" t="s">
        <v>649</v>
      </c>
      <c r="C372" s="1133"/>
      <c r="D372" s="838"/>
      <c r="E372" s="839" t="s">
        <v>1061</v>
      </c>
      <c r="F372" s="858" t="s">
        <v>1062</v>
      </c>
      <c r="G372" s="841">
        <f>G373</f>
        <v>392500</v>
      </c>
    </row>
    <row r="373" spans="1:7" ht="17.100000000000001" customHeight="1">
      <c r="A373" s="902"/>
      <c r="B373" s="1154"/>
      <c r="C373" s="1155"/>
      <c r="D373" s="1138" t="s">
        <v>752</v>
      </c>
      <c r="E373" s="1139"/>
      <c r="F373" s="857"/>
      <c r="G373" s="843">
        <f>G374+G378</f>
        <v>392500</v>
      </c>
    </row>
    <row r="374" spans="1:7" ht="17.100000000000001" customHeight="1">
      <c r="A374" s="902"/>
      <c r="B374" s="904"/>
      <c r="C374" s="852"/>
      <c r="D374" s="1140" t="s">
        <v>753</v>
      </c>
      <c r="E374" s="1152"/>
      <c r="F374" s="856"/>
      <c r="G374" s="851">
        <f>G375</f>
        <v>332500</v>
      </c>
    </row>
    <row r="375" spans="1:7" ht="17.100000000000001" customHeight="1">
      <c r="A375" s="902"/>
      <c r="B375" s="904"/>
      <c r="C375" s="852"/>
      <c r="D375" s="1119" t="s">
        <v>770</v>
      </c>
      <c r="E375" s="1120"/>
      <c r="F375" s="856"/>
      <c r="G375" s="851">
        <f>G376</f>
        <v>332500</v>
      </c>
    </row>
    <row r="376" spans="1:7" ht="17.100000000000001" customHeight="1">
      <c r="A376" s="902"/>
      <c r="B376" s="904"/>
      <c r="C376" s="852"/>
      <c r="D376" s="848" t="s">
        <v>800</v>
      </c>
      <c r="E376" s="849" t="s">
        <v>801</v>
      </c>
      <c r="F376" s="856" t="s">
        <v>1063</v>
      </c>
      <c r="G376" s="851">
        <v>332500</v>
      </c>
    </row>
    <row r="377" spans="1:7" ht="17.100000000000001" customHeight="1">
      <c r="A377" s="902"/>
      <c r="B377" s="904"/>
      <c r="C377" s="852"/>
      <c r="D377" s="1121"/>
      <c r="E377" s="1123"/>
      <c r="F377" s="1123"/>
      <c r="G377" s="1124"/>
    </row>
    <row r="378" spans="1:7" ht="17.100000000000001" customHeight="1">
      <c r="A378" s="902"/>
      <c r="B378" s="904"/>
      <c r="C378" s="852"/>
      <c r="D378" s="1146" t="s">
        <v>854</v>
      </c>
      <c r="E378" s="1147"/>
      <c r="F378" s="856"/>
      <c r="G378" s="851">
        <f>G379</f>
        <v>60000</v>
      </c>
    </row>
    <row r="379" spans="1:7" ht="45.75" customHeight="1">
      <c r="A379" s="902"/>
      <c r="B379" s="904"/>
      <c r="C379" s="852"/>
      <c r="D379" s="848" t="s">
        <v>920</v>
      </c>
      <c r="E379" s="849" t="s">
        <v>921</v>
      </c>
      <c r="F379" s="856" t="s">
        <v>853</v>
      </c>
      <c r="G379" s="851">
        <v>60000</v>
      </c>
    </row>
    <row r="380" spans="1:7" ht="17.100000000000001" customHeight="1">
      <c r="A380" s="902"/>
      <c r="B380" s="1132" t="s">
        <v>193</v>
      </c>
      <c r="C380" s="1133"/>
      <c r="D380" s="838"/>
      <c r="E380" s="839" t="s">
        <v>385</v>
      </c>
      <c r="F380" s="858" t="s">
        <v>1064</v>
      </c>
      <c r="G380" s="841">
        <f>G381</f>
        <v>28282789</v>
      </c>
    </row>
    <row r="381" spans="1:7" ht="17.100000000000001" customHeight="1">
      <c r="A381" s="902"/>
      <c r="B381" s="1134"/>
      <c r="C381" s="1135"/>
      <c r="D381" s="1138" t="s">
        <v>820</v>
      </c>
      <c r="E381" s="1139"/>
      <c r="F381" s="859"/>
      <c r="G381" s="843">
        <f>G382</f>
        <v>28282789</v>
      </c>
    </row>
    <row r="382" spans="1:7" ht="17.100000000000001" customHeight="1">
      <c r="A382" s="902"/>
      <c r="B382" s="1136"/>
      <c r="C382" s="1137"/>
      <c r="D382" s="1146" t="s">
        <v>821</v>
      </c>
      <c r="E382" s="1147"/>
      <c r="F382" s="860"/>
      <c r="G382" s="851">
        <f>G383</f>
        <v>28282789</v>
      </c>
    </row>
    <row r="383" spans="1:7" ht="17.100000000000001" customHeight="1">
      <c r="A383" s="902"/>
      <c r="B383" s="1150"/>
      <c r="C383" s="1151"/>
      <c r="D383" s="848" t="s">
        <v>182</v>
      </c>
      <c r="E383" s="849" t="s">
        <v>848</v>
      </c>
      <c r="F383" s="856" t="s">
        <v>1065</v>
      </c>
      <c r="G383" s="851">
        <v>28282789</v>
      </c>
    </row>
    <row r="384" spans="1:7" ht="17.100000000000001" customHeight="1">
      <c r="A384" s="834" t="s">
        <v>1066</v>
      </c>
      <c r="B384" s="1130"/>
      <c r="C384" s="1131"/>
      <c r="D384" s="834"/>
      <c r="E384" s="835" t="s">
        <v>1067</v>
      </c>
      <c r="F384" s="862" t="s">
        <v>1068</v>
      </c>
      <c r="G384" s="837">
        <f>G385</f>
        <v>473045</v>
      </c>
    </row>
    <row r="385" spans="1:7" ht="17.100000000000001" customHeight="1">
      <c r="A385" s="902"/>
      <c r="B385" s="1132" t="s">
        <v>1069</v>
      </c>
      <c r="C385" s="1133"/>
      <c r="D385" s="838"/>
      <c r="E385" s="839" t="s">
        <v>413</v>
      </c>
      <c r="F385" s="858" t="s">
        <v>1068</v>
      </c>
      <c r="G385" s="841">
        <f>G386</f>
        <v>473045</v>
      </c>
    </row>
    <row r="386" spans="1:7" ht="17.100000000000001" customHeight="1">
      <c r="A386" s="902"/>
      <c r="B386" s="930"/>
      <c r="C386" s="861"/>
      <c r="D386" s="1138" t="s">
        <v>752</v>
      </c>
      <c r="E386" s="1139"/>
      <c r="F386" s="859"/>
      <c r="G386" s="843">
        <f>G387</f>
        <v>473045</v>
      </c>
    </row>
    <row r="387" spans="1:7" ht="17.100000000000001" customHeight="1">
      <c r="A387" s="902"/>
      <c r="B387" s="930"/>
      <c r="C387" s="861"/>
      <c r="D387" s="1140" t="s">
        <v>753</v>
      </c>
      <c r="E387" s="1152"/>
      <c r="F387" s="860"/>
      <c r="G387" s="851">
        <f>G388</f>
        <v>473045</v>
      </c>
    </row>
    <row r="388" spans="1:7" ht="17.100000000000001" customHeight="1">
      <c r="A388" s="902"/>
      <c r="B388" s="930"/>
      <c r="C388" s="861"/>
      <c r="D388" s="1119" t="s">
        <v>770</v>
      </c>
      <c r="E388" s="1120"/>
      <c r="F388" s="860"/>
      <c r="G388" s="851">
        <f>SUM(G389:G396)</f>
        <v>473045</v>
      </c>
    </row>
    <row r="389" spans="1:7" ht="17.100000000000001" customHeight="1">
      <c r="A389" s="902"/>
      <c r="B389" s="1121"/>
      <c r="C389" s="1122"/>
      <c r="D389" s="848" t="s">
        <v>227</v>
      </c>
      <c r="E389" s="849" t="s">
        <v>774</v>
      </c>
      <c r="F389" s="856" t="s">
        <v>1070</v>
      </c>
      <c r="G389" s="851">
        <v>10000</v>
      </c>
    </row>
    <row r="390" spans="1:7" ht="17.100000000000001" customHeight="1">
      <c r="A390" s="902"/>
      <c r="B390" s="1121"/>
      <c r="C390" s="1122"/>
      <c r="D390" s="848" t="s">
        <v>776</v>
      </c>
      <c r="E390" s="849" t="s">
        <v>777</v>
      </c>
      <c r="F390" s="856" t="s">
        <v>1070</v>
      </c>
      <c r="G390" s="851">
        <v>10000</v>
      </c>
    </row>
    <row r="391" spans="1:7" ht="17.100000000000001" customHeight="1">
      <c r="A391" s="902"/>
      <c r="B391" s="1121"/>
      <c r="C391" s="1122"/>
      <c r="D391" s="848" t="s">
        <v>779</v>
      </c>
      <c r="E391" s="849" t="s">
        <v>780</v>
      </c>
      <c r="F391" s="856" t="s">
        <v>895</v>
      </c>
      <c r="G391" s="851">
        <v>20000</v>
      </c>
    </row>
    <row r="392" spans="1:7" ht="17.100000000000001" customHeight="1">
      <c r="A392" s="902"/>
      <c r="B392" s="1121"/>
      <c r="C392" s="1122"/>
      <c r="D392" s="848" t="s">
        <v>228</v>
      </c>
      <c r="E392" s="849" t="s">
        <v>785</v>
      </c>
      <c r="F392" s="856" t="s">
        <v>1071</v>
      </c>
      <c r="G392" s="851">
        <v>311545</v>
      </c>
    </row>
    <row r="393" spans="1:7" ht="17.100000000000001" customHeight="1">
      <c r="A393" s="902"/>
      <c r="B393" s="1121"/>
      <c r="C393" s="1122"/>
      <c r="D393" s="848" t="s">
        <v>800</v>
      </c>
      <c r="E393" s="849" t="s">
        <v>801</v>
      </c>
      <c r="F393" s="856" t="s">
        <v>828</v>
      </c>
      <c r="G393" s="851">
        <v>20000</v>
      </c>
    </row>
    <row r="394" spans="1:7" ht="17.100000000000001" customHeight="1">
      <c r="A394" s="902"/>
      <c r="B394" s="1121"/>
      <c r="C394" s="1122"/>
      <c r="D394" s="848" t="s">
        <v>806</v>
      </c>
      <c r="E394" s="849" t="s">
        <v>807</v>
      </c>
      <c r="F394" s="856" t="s">
        <v>895</v>
      </c>
      <c r="G394" s="851">
        <v>70000</v>
      </c>
    </row>
    <row r="395" spans="1:7" ht="17.100000000000001" customHeight="1">
      <c r="A395" s="902"/>
      <c r="B395" s="1121"/>
      <c r="C395" s="1122"/>
      <c r="D395" s="848" t="s">
        <v>811</v>
      </c>
      <c r="E395" s="849" t="s">
        <v>812</v>
      </c>
      <c r="F395" s="856" t="s">
        <v>1072</v>
      </c>
      <c r="G395" s="851">
        <v>1500</v>
      </c>
    </row>
    <row r="396" spans="1:7" ht="17.100000000000001" customHeight="1">
      <c r="A396" s="902"/>
      <c r="B396" s="1121"/>
      <c r="C396" s="1122"/>
      <c r="D396" s="848" t="s">
        <v>917</v>
      </c>
      <c r="E396" s="849" t="s">
        <v>918</v>
      </c>
      <c r="F396" s="856" t="s">
        <v>919</v>
      </c>
      <c r="G396" s="851">
        <v>30000</v>
      </c>
    </row>
    <row r="397" spans="1:7" ht="17.100000000000001" customHeight="1">
      <c r="A397" s="834" t="s">
        <v>602</v>
      </c>
      <c r="B397" s="1130"/>
      <c r="C397" s="1131"/>
      <c r="D397" s="834"/>
      <c r="E397" s="835" t="s">
        <v>1073</v>
      </c>
      <c r="F397" s="862" t="s">
        <v>1074</v>
      </c>
      <c r="G397" s="837">
        <f>G398+G433+G438+G468+G473</f>
        <v>7644515</v>
      </c>
    </row>
    <row r="398" spans="1:7" ht="17.100000000000001" customHeight="1">
      <c r="A398" s="902"/>
      <c r="B398" s="1132" t="s">
        <v>1075</v>
      </c>
      <c r="C398" s="1133"/>
      <c r="D398" s="838"/>
      <c r="E398" s="839" t="s">
        <v>420</v>
      </c>
      <c r="F398" s="858" t="s">
        <v>1076</v>
      </c>
      <c r="G398" s="841">
        <f>G399+G430</f>
        <v>3969500</v>
      </c>
    </row>
    <row r="399" spans="1:7" ht="17.100000000000001" customHeight="1">
      <c r="A399" s="902"/>
      <c r="B399" s="904"/>
      <c r="C399" s="852"/>
      <c r="D399" s="1138" t="s">
        <v>752</v>
      </c>
      <c r="E399" s="1139"/>
      <c r="F399" s="857"/>
      <c r="G399" s="843">
        <f>G400+G427</f>
        <v>3949500</v>
      </c>
    </row>
    <row r="400" spans="1:7" ht="17.100000000000001" customHeight="1">
      <c r="A400" s="902"/>
      <c r="B400" s="904"/>
      <c r="C400" s="852"/>
      <c r="D400" s="1140" t="s">
        <v>753</v>
      </c>
      <c r="E400" s="1152"/>
      <c r="F400" s="856"/>
      <c r="G400" s="851">
        <f>G401+G408</f>
        <v>3939500</v>
      </c>
    </row>
    <row r="401" spans="1:7" ht="17.100000000000001" customHeight="1">
      <c r="A401" s="902"/>
      <c r="B401" s="904"/>
      <c r="C401" s="852"/>
      <c r="D401" s="1142" t="s">
        <v>754</v>
      </c>
      <c r="E401" s="1153"/>
      <c r="F401" s="856"/>
      <c r="G401" s="851">
        <f>SUM(G402:G406)</f>
        <v>3370100</v>
      </c>
    </row>
    <row r="402" spans="1:7" ht="17.100000000000001" customHeight="1">
      <c r="A402" s="902"/>
      <c r="B402" s="1121"/>
      <c r="C402" s="1122"/>
      <c r="D402" s="848" t="s">
        <v>755</v>
      </c>
      <c r="E402" s="849" t="s">
        <v>756</v>
      </c>
      <c r="F402" s="856" t="s">
        <v>1077</v>
      </c>
      <c r="G402" s="851">
        <v>2612732</v>
      </c>
    </row>
    <row r="403" spans="1:7" ht="17.100000000000001" customHeight="1">
      <c r="A403" s="902"/>
      <c r="B403" s="1121"/>
      <c r="C403" s="1122"/>
      <c r="D403" s="848" t="s">
        <v>758</v>
      </c>
      <c r="E403" s="849" t="s">
        <v>759</v>
      </c>
      <c r="F403" s="856" t="s">
        <v>1078</v>
      </c>
      <c r="G403" s="851">
        <v>202000</v>
      </c>
    </row>
    <row r="404" spans="1:7" ht="17.100000000000001" customHeight="1">
      <c r="A404" s="902"/>
      <c r="B404" s="1121"/>
      <c r="C404" s="1122"/>
      <c r="D404" s="848" t="s">
        <v>761</v>
      </c>
      <c r="E404" s="849" t="s">
        <v>762</v>
      </c>
      <c r="F404" s="856" t="s">
        <v>1079</v>
      </c>
      <c r="G404" s="851">
        <v>475264</v>
      </c>
    </row>
    <row r="405" spans="1:7" ht="17.100000000000001" customHeight="1">
      <c r="A405" s="902"/>
      <c r="B405" s="1121"/>
      <c r="C405" s="1122"/>
      <c r="D405" s="848" t="s">
        <v>764</v>
      </c>
      <c r="E405" s="849" t="s">
        <v>765</v>
      </c>
      <c r="F405" s="856" t="s">
        <v>891</v>
      </c>
      <c r="G405" s="851">
        <v>44904</v>
      </c>
    </row>
    <row r="406" spans="1:7" ht="17.100000000000001" customHeight="1">
      <c r="A406" s="902"/>
      <c r="B406" s="1121"/>
      <c r="C406" s="1122"/>
      <c r="D406" s="848" t="s">
        <v>767</v>
      </c>
      <c r="E406" s="849" t="s">
        <v>768</v>
      </c>
      <c r="F406" s="856" t="s">
        <v>1080</v>
      </c>
      <c r="G406" s="851">
        <v>35200</v>
      </c>
    </row>
    <row r="407" spans="1:7" ht="17.100000000000001" customHeight="1">
      <c r="A407" s="902"/>
      <c r="B407" s="904"/>
      <c r="C407" s="852"/>
      <c r="D407" s="1121"/>
      <c r="E407" s="1123"/>
      <c r="F407" s="1123"/>
      <c r="G407" s="1124"/>
    </row>
    <row r="408" spans="1:7" ht="17.100000000000001" customHeight="1">
      <c r="A408" s="902"/>
      <c r="B408" s="904"/>
      <c r="C408" s="852"/>
      <c r="D408" s="1119" t="s">
        <v>770</v>
      </c>
      <c r="E408" s="1120"/>
      <c r="F408" s="856"/>
      <c r="G408" s="851">
        <f>SUM(G409:G425)</f>
        <v>569400</v>
      </c>
    </row>
    <row r="409" spans="1:7" ht="17.100000000000001" customHeight="1">
      <c r="A409" s="902"/>
      <c r="B409" s="1121"/>
      <c r="C409" s="1122"/>
      <c r="D409" s="848" t="s">
        <v>227</v>
      </c>
      <c r="E409" s="849" t="s">
        <v>774</v>
      </c>
      <c r="F409" s="856" t="s">
        <v>1081</v>
      </c>
      <c r="G409" s="851">
        <v>80000</v>
      </c>
    </row>
    <row r="410" spans="1:7" ht="17.100000000000001" customHeight="1">
      <c r="A410" s="902"/>
      <c r="B410" s="1121"/>
      <c r="C410" s="1122"/>
      <c r="D410" s="848" t="s">
        <v>1082</v>
      </c>
      <c r="E410" s="849" t="s">
        <v>1083</v>
      </c>
      <c r="F410" s="856" t="s">
        <v>784</v>
      </c>
      <c r="G410" s="851">
        <v>5000</v>
      </c>
    </row>
    <row r="411" spans="1:7" ht="17.100000000000001" customHeight="1">
      <c r="A411" s="902"/>
      <c r="B411" s="1121"/>
      <c r="C411" s="1122"/>
      <c r="D411" s="848" t="s">
        <v>776</v>
      </c>
      <c r="E411" s="849" t="s">
        <v>777</v>
      </c>
      <c r="F411" s="856" t="s">
        <v>823</v>
      </c>
      <c r="G411" s="851">
        <v>90000</v>
      </c>
    </row>
    <row r="412" spans="1:7" ht="17.100000000000001" customHeight="1">
      <c r="A412" s="902"/>
      <c r="B412" s="1121"/>
      <c r="C412" s="1122"/>
      <c r="D412" s="848" t="s">
        <v>779</v>
      </c>
      <c r="E412" s="849" t="s">
        <v>780</v>
      </c>
      <c r="F412" s="856" t="s">
        <v>919</v>
      </c>
      <c r="G412" s="851">
        <v>37000</v>
      </c>
    </row>
    <row r="413" spans="1:7" ht="17.100000000000001" customHeight="1">
      <c r="A413" s="902"/>
      <c r="B413" s="1121"/>
      <c r="C413" s="1122"/>
      <c r="D413" s="848" t="s">
        <v>782</v>
      </c>
      <c r="E413" s="849" t="s">
        <v>783</v>
      </c>
      <c r="F413" s="856" t="s">
        <v>1042</v>
      </c>
      <c r="G413" s="851">
        <v>3580</v>
      </c>
    </row>
    <row r="414" spans="1:7" ht="17.100000000000001" customHeight="1">
      <c r="A414" s="902"/>
      <c r="B414" s="1121"/>
      <c r="C414" s="1122"/>
      <c r="D414" s="848" t="s">
        <v>228</v>
      </c>
      <c r="E414" s="849" t="s">
        <v>785</v>
      </c>
      <c r="F414" s="856" t="s">
        <v>1084</v>
      </c>
      <c r="G414" s="851">
        <v>95000</v>
      </c>
    </row>
    <row r="415" spans="1:7" ht="17.100000000000001" customHeight="1">
      <c r="A415" s="902"/>
      <c r="B415" s="1121"/>
      <c r="C415" s="1122"/>
      <c r="D415" s="848" t="s">
        <v>229</v>
      </c>
      <c r="E415" s="849" t="s">
        <v>787</v>
      </c>
      <c r="F415" s="856" t="s">
        <v>1085</v>
      </c>
      <c r="G415" s="851">
        <v>9000</v>
      </c>
    </row>
    <row r="416" spans="1:7" ht="27" customHeight="1">
      <c r="A416" s="902"/>
      <c r="B416" s="1121"/>
      <c r="C416" s="1122"/>
      <c r="D416" s="848" t="s">
        <v>230</v>
      </c>
      <c r="E416" s="849" t="s">
        <v>789</v>
      </c>
      <c r="F416" s="856" t="s">
        <v>1086</v>
      </c>
      <c r="G416" s="851">
        <v>3700</v>
      </c>
    </row>
    <row r="417" spans="1:7" ht="25.5" customHeight="1">
      <c r="A417" s="902"/>
      <c r="B417" s="1121"/>
      <c r="C417" s="1122"/>
      <c r="D417" s="848" t="s">
        <v>791</v>
      </c>
      <c r="E417" s="849" t="s">
        <v>792</v>
      </c>
      <c r="F417" s="856" t="s">
        <v>1087</v>
      </c>
      <c r="G417" s="851">
        <v>16000</v>
      </c>
    </row>
    <row r="418" spans="1:7" ht="23.25" customHeight="1">
      <c r="A418" s="902"/>
      <c r="B418" s="1121"/>
      <c r="C418" s="1122"/>
      <c r="D418" s="848" t="s">
        <v>796</v>
      </c>
      <c r="E418" s="849" t="s">
        <v>797</v>
      </c>
      <c r="F418" s="856" t="s">
        <v>1088</v>
      </c>
      <c r="G418" s="851">
        <v>105000</v>
      </c>
    </row>
    <row r="419" spans="1:7" ht="17.100000000000001" customHeight="1">
      <c r="A419" s="902"/>
      <c r="B419" s="1121"/>
      <c r="C419" s="1122"/>
      <c r="D419" s="848" t="s">
        <v>231</v>
      </c>
      <c r="E419" s="849" t="s">
        <v>798</v>
      </c>
      <c r="F419" s="856" t="s">
        <v>1089</v>
      </c>
      <c r="G419" s="851">
        <v>7000</v>
      </c>
    </row>
    <row r="420" spans="1:7" ht="17.100000000000001" customHeight="1">
      <c r="A420" s="902"/>
      <c r="B420" s="1121"/>
      <c r="C420" s="1122"/>
      <c r="D420" s="848" t="s">
        <v>232</v>
      </c>
      <c r="E420" s="849" t="s">
        <v>881</v>
      </c>
      <c r="F420" s="856" t="s">
        <v>1090</v>
      </c>
      <c r="G420" s="851">
        <v>4000</v>
      </c>
    </row>
    <row r="421" spans="1:7" ht="17.100000000000001" customHeight="1">
      <c r="A421" s="902"/>
      <c r="B421" s="1121"/>
      <c r="C421" s="1122"/>
      <c r="D421" s="848" t="s">
        <v>800</v>
      </c>
      <c r="E421" s="849" t="s">
        <v>801</v>
      </c>
      <c r="F421" s="856" t="s">
        <v>784</v>
      </c>
      <c r="G421" s="851">
        <v>7000</v>
      </c>
    </row>
    <row r="422" spans="1:7" ht="17.100000000000001" customHeight="1">
      <c r="A422" s="902"/>
      <c r="B422" s="1121"/>
      <c r="C422" s="1122"/>
      <c r="D422" s="848" t="s">
        <v>803</v>
      </c>
      <c r="E422" s="849" t="s">
        <v>804</v>
      </c>
      <c r="F422" s="856" t="s">
        <v>1091</v>
      </c>
      <c r="G422" s="851">
        <v>79080</v>
      </c>
    </row>
    <row r="423" spans="1:7" ht="17.100000000000001" customHeight="1">
      <c r="A423" s="902"/>
      <c r="B423" s="1121"/>
      <c r="C423" s="1122"/>
      <c r="D423" s="848" t="s">
        <v>806</v>
      </c>
      <c r="E423" s="849" t="s">
        <v>807</v>
      </c>
      <c r="F423" s="856" t="s">
        <v>1089</v>
      </c>
      <c r="G423" s="851">
        <v>10000</v>
      </c>
    </row>
    <row r="424" spans="1:7" ht="17.100000000000001" customHeight="1">
      <c r="A424" s="902"/>
      <c r="B424" s="1121"/>
      <c r="C424" s="1122"/>
      <c r="D424" s="848" t="s">
        <v>811</v>
      </c>
      <c r="E424" s="849" t="s">
        <v>812</v>
      </c>
      <c r="F424" s="856" t="s">
        <v>1092</v>
      </c>
      <c r="G424" s="851">
        <v>11040</v>
      </c>
    </row>
    <row r="425" spans="1:7" ht="17.100000000000001" customHeight="1">
      <c r="A425" s="902"/>
      <c r="B425" s="1121"/>
      <c r="C425" s="1122"/>
      <c r="D425" s="848" t="s">
        <v>234</v>
      </c>
      <c r="E425" s="849" t="s">
        <v>814</v>
      </c>
      <c r="F425" s="856" t="s">
        <v>948</v>
      </c>
      <c r="G425" s="851">
        <v>7000</v>
      </c>
    </row>
    <row r="426" spans="1:7" ht="17.100000000000001" customHeight="1">
      <c r="A426" s="902"/>
      <c r="B426" s="904"/>
      <c r="C426" s="852"/>
      <c r="D426" s="1121"/>
      <c r="E426" s="1123"/>
      <c r="F426" s="1123"/>
      <c r="G426" s="1124"/>
    </row>
    <row r="427" spans="1:7" ht="17.100000000000001" customHeight="1">
      <c r="A427" s="902"/>
      <c r="B427" s="904"/>
      <c r="C427" s="852"/>
      <c r="D427" s="1146" t="s">
        <v>816</v>
      </c>
      <c r="E427" s="1147"/>
      <c r="F427" s="856"/>
      <c r="G427" s="851">
        <f>G428</f>
        <v>10000</v>
      </c>
    </row>
    <row r="428" spans="1:7" ht="17.100000000000001" customHeight="1">
      <c r="A428" s="902"/>
      <c r="B428" s="904"/>
      <c r="C428" s="852"/>
      <c r="D428" s="848" t="s">
        <v>817</v>
      </c>
      <c r="E428" s="849" t="s">
        <v>818</v>
      </c>
      <c r="F428" s="856" t="s">
        <v>1093</v>
      </c>
      <c r="G428" s="851">
        <v>10000</v>
      </c>
    </row>
    <row r="429" spans="1:7" ht="17.100000000000001" customHeight="1">
      <c r="A429" s="902"/>
      <c r="B429" s="904"/>
      <c r="C429" s="852"/>
      <c r="D429" s="1121"/>
      <c r="E429" s="1123"/>
      <c r="F429" s="1123"/>
      <c r="G429" s="1124"/>
    </row>
    <row r="430" spans="1:7" ht="17.100000000000001" customHeight="1">
      <c r="A430" s="902"/>
      <c r="B430" s="904"/>
      <c r="C430" s="852"/>
      <c r="D430" s="1144" t="s">
        <v>847</v>
      </c>
      <c r="E430" s="1145"/>
      <c r="F430" s="857"/>
      <c r="G430" s="843">
        <f>G431</f>
        <v>20000</v>
      </c>
    </row>
    <row r="431" spans="1:7" ht="17.100000000000001" customHeight="1">
      <c r="A431" s="902"/>
      <c r="B431" s="904"/>
      <c r="C431" s="852"/>
      <c r="D431" s="1146" t="s">
        <v>821</v>
      </c>
      <c r="E431" s="1147"/>
      <c r="F431" s="856"/>
      <c r="G431" s="851">
        <f>G432</f>
        <v>20000</v>
      </c>
    </row>
    <row r="432" spans="1:7" ht="17.100000000000001" customHeight="1">
      <c r="A432" s="902"/>
      <c r="B432" s="1148"/>
      <c r="C432" s="1149"/>
      <c r="D432" s="848" t="s">
        <v>225</v>
      </c>
      <c r="E432" s="849" t="s">
        <v>822</v>
      </c>
      <c r="F432" s="856" t="s">
        <v>819</v>
      </c>
      <c r="G432" s="851">
        <v>20000</v>
      </c>
    </row>
    <row r="433" spans="1:7" ht="17.100000000000001" customHeight="1">
      <c r="A433" s="902"/>
      <c r="B433" s="1132" t="s">
        <v>603</v>
      </c>
      <c r="C433" s="1133"/>
      <c r="D433" s="838"/>
      <c r="E433" s="839" t="s">
        <v>422</v>
      </c>
      <c r="F433" s="858" t="s">
        <v>948</v>
      </c>
      <c r="G433" s="841">
        <f>G434</f>
        <v>7000</v>
      </c>
    </row>
    <row r="434" spans="1:7" ht="17.100000000000001" customHeight="1">
      <c r="A434" s="902"/>
      <c r="B434" s="1134"/>
      <c r="C434" s="1135"/>
      <c r="D434" s="1138" t="s">
        <v>752</v>
      </c>
      <c r="E434" s="1139"/>
      <c r="F434" s="859"/>
      <c r="G434" s="843">
        <f>G435</f>
        <v>7000</v>
      </c>
    </row>
    <row r="435" spans="1:7" ht="17.100000000000001" customHeight="1">
      <c r="A435" s="902"/>
      <c r="B435" s="1136"/>
      <c r="C435" s="1137"/>
      <c r="D435" s="1140" t="s">
        <v>753</v>
      </c>
      <c r="E435" s="1152"/>
      <c r="F435" s="860"/>
      <c r="G435" s="851">
        <f>G436</f>
        <v>7000</v>
      </c>
    </row>
    <row r="436" spans="1:7" ht="17.100000000000001" customHeight="1">
      <c r="A436" s="902"/>
      <c r="B436" s="1136"/>
      <c r="C436" s="1137"/>
      <c r="D436" s="1119" t="s">
        <v>770</v>
      </c>
      <c r="E436" s="1120"/>
      <c r="F436" s="860"/>
      <c r="G436" s="851">
        <f>G437</f>
        <v>7000</v>
      </c>
    </row>
    <row r="437" spans="1:7" ht="17.100000000000001" customHeight="1">
      <c r="A437" s="902"/>
      <c r="B437" s="1150"/>
      <c r="C437" s="1151"/>
      <c r="D437" s="848" t="s">
        <v>794</v>
      </c>
      <c r="E437" s="849" t="s">
        <v>795</v>
      </c>
      <c r="F437" s="856" t="s">
        <v>1086</v>
      </c>
      <c r="G437" s="851">
        <v>7000</v>
      </c>
    </row>
    <row r="438" spans="1:7" ht="17.100000000000001" customHeight="1">
      <c r="A438" s="902"/>
      <c r="B438" s="1132" t="s">
        <v>604</v>
      </c>
      <c r="C438" s="1133"/>
      <c r="D438" s="838"/>
      <c r="E438" s="839" t="s">
        <v>423</v>
      </c>
      <c r="F438" s="858" t="s">
        <v>1094</v>
      </c>
      <c r="G438" s="841">
        <f>G439+G465</f>
        <v>1269015</v>
      </c>
    </row>
    <row r="439" spans="1:7" ht="17.100000000000001" customHeight="1">
      <c r="A439" s="902"/>
      <c r="B439" s="904"/>
      <c r="C439" s="852"/>
      <c r="D439" s="1138" t="s">
        <v>752</v>
      </c>
      <c r="E439" s="1139"/>
      <c r="F439" s="857"/>
      <c r="G439" s="843">
        <f>G440+G462</f>
        <v>824015</v>
      </c>
    </row>
    <row r="440" spans="1:7" ht="17.100000000000001" customHeight="1">
      <c r="A440" s="902"/>
      <c r="B440" s="904"/>
      <c r="C440" s="852"/>
      <c r="D440" s="1140" t="s">
        <v>753</v>
      </c>
      <c r="E440" s="1152"/>
      <c r="F440" s="856"/>
      <c r="G440" s="851">
        <f>G441+G448</f>
        <v>822315</v>
      </c>
    </row>
    <row r="441" spans="1:7" ht="17.100000000000001" customHeight="1">
      <c r="A441" s="902"/>
      <c r="B441" s="904"/>
      <c r="C441" s="852"/>
      <c r="D441" s="1142" t="s">
        <v>754</v>
      </c>
      <c r="E441" s="1153"/>
      <c r="F441" s="856"/>
      <c r="G441" s="851">
        <f>SUM(G442:G446)</f>
        <v>541200</v>
      </c>
    </row>
    <row r="442" spans="1:7" ht="17.100000000000001" customHeight="1">
      <c r="A442" s="902"/>
      <c r="B442" s="1121"/>
      <c r="C442" s="1122"/>
      <c r="D442" s="848" t="s">
        <v>755</v>
      </c>
      <c r="E442" s="849" t="s">
        <v>756</v>
      </c>
      <c r="F442" s="856" t="s">
        <v>1095</v>
      </c>
      <c r="G442" s="851">
        <v>416260</v>
      </c>
    </row>
    <row r="443" spans="1:7" ht="17.100000000000001" customHeight="1">
      <c r="A443" s="902"/>
      <c r="B443" s="1121"/>
      <c r="C443" s="1122"/>
      <c r="D443" s="848" t="s">
        <v>758</v>
      </c>
      <c r="E443" s="849" t="s">
        <v>759</v>
      </c>
      <c r="F443" s="856" t="s">
        <v>834</v>
      </c>
      <c r="G443" s="851">
        <v>27500</v>
      </c>
    </row>
    <row r="444" spans="1:7" ht="17.100000000000001" customHeight="1">
      <c r="A444" s="902"/>
      <c r="B444" s="1121"/>
      <c r="C444" s="1122"/>
      <c r="D444" s="848" t="s">
        <v>761</v>
      </c>
      <c r="E444" s="849" t="s">
        <v>762</v>
      </c>
      <c r="F444" s="856" t="s">
        <v>1096</v>
      </c>
      <c r="G444" s="851">
        <v>76770</v>
      </c>
    </row>
    <row r="445" spans="1:7" ht="17.100000000000001" customHeight="1">
      <c r="A445" s="902"/>
      <c r="B445" s="1121"/>
      <c r="C445" s="1122"/>
      <c r="D445" s="848" t="s">
        <v>764</v>
      </c>
      <c r="E445" s="849" t="s">
        <v>765</v>
      </c>
      <c r="F445" s="856" t="s">
        <v>867</v>
      </c>
      <c r="G445" s="851">
        <v>8670</v>
      </c>
    </row>
    <row r="446" spans="1:7" ht="17.100000000000001" customHeight="1">
      <c r="A446" s="902"/>
      <c r="B446" s="1121"/>
      <c r="C446" s="1122"/>
      <c r="D446" s="848" t="s">
        <v>767</v>
      </c>
      <c r="E446" s="849" t="s">
        <v>768</v>
      </c>
      <c r="F446" s="856" t="s">
        <v>987</v>
      </c>
      <c r="G446" s="851">
        <v>12000</v>
      </c>
    </row>
    <row r="447" spans="1:7" ht="17.100000000000001" customHeight="1">
      <c r="A447" s="902"/>
      <c r="B447" s="904"/>
      <c r="C447" s="852"/>
      <c r="D447" s="1121"/>
      <c r="E447" s="1123"/>
      <c r="F447" s="1123"/>
      <c r="G447" s="1124"/>
    </row>
    <row r="448" spans="1:7" ht="17.100000000000001" customHeight="1">
      <c r="A448" s="902"/>
      <c r="B448" s="904"/>
      <c r="C448" s="852"/>
      <c r="D448" s="1119" t="s">
        <v>770</v>
      </c>
      <c r="E448" s="1120"/>
      <c r="F448" s="856"/>
      <c r="G448" s="851">
        <f>SUM(G449:G460)</f>
        <v>281115</v>
      </c>
    </row>
    <row r="449" spans="1:7" ht="17.100000000000001" customHeight="1">
      <c r="A449" s="902"/>
      <c r="B449" s="1121"/>
      <c r="C449" s="1122"/>
      <c r="D449" s="848" t="s">
        <v>227</v>
      </c>
      <c r="E449" s="849" t="s">
        <v>774</v>
      </c>
      <c r="F449" s="856" t="s">
        <v>1097</v>
      </c>
      <c r="G449" s="851">
        <v>42900</v>
      </c>
    </row>
    <row r="450" spans="1:7" ht="17.100000000000001" customHeight="1">
      <c r="A450" s="902"/>
      <c r="B450" s="1121"/>
      <c r="C450" s="1122"/>
      <c r="D450" s="848" t="s">
        <v>776</v>
      </c>
      <c r="E450" s="849" t="s">
        <v>777</v>
      </c>
      <c r="F450" s="856" t="s">
        <v>1098</v>
      </c>
      <c r="G450" s="851">
        <v>18500</v>
      </c>
    </row>
    <row r="451" spans="1:7" ht="17.100000000000001" customHeight="1">
      <c r="A451" s="902"/>
      <c r="B451" s="1121"/>
      <c r="C451" s="1122"/>
      <c r="D451" s="848" t="s">
        <v>779</v>
      </c>
      <c r="E451" s="849" t="s">
        <v>780</v>
      </c>
      <c r="F451" s="856" t="s">
        <v>1070</v>
      </c>
      <c r="G451" s="851">
        <v>12100</v>
      </c>
    </row>
    <row r="452" spans="1:7" ht="17.100000000000001" customHeight="1">
      <c r="A452" s="902"/>
      <c r="B452" s="1121"/>
      <c r="C452" s="1122"/>
      <c r="D452" s="848" t="s">
        <v>782</v>
      </c>
      <c r="E452" s="849" t="s">
        <v>783</v>
      </c>
      <c r="F452" s="856" t="s">
        <v>237</v>
      </c>
      <c r="G452" s="851">
        <v>1200</v>
      </c>
    </row>
    <row r="453" spans="1:7" ht="17.100000000000001" customHeight="1">
      <c r="A453" s="902"/>
      <c r="B453" s="1121"/>
      <c r="C453" s="1122"/>
      <c r="D453" s="848" t="s">
        <v>228</v>
      </c>
      <c r="E453" s="849" t="s">
        <v>785</v>
      </c>
      <c r="F453" s="856" t="s">
        <v>1099</v>
      </c>
      <c r="G453" s="851">
        <v>120000</v>
      </c>
    </row>
    <row r="454" spans="1:7" ht="17.100000000000001" customHeight="1">
      <c r="A454" s="902"/>
      <c r="B454" s="1121"/>
      <c r="C454" s="1122"/>
      <c r="D454" s="848" t="s">
        <v>229</v>
      </c>
      <c r="E454" s="849" t="s">
        <v>787</v>
      </c>
      <c r="F454" s="856" t="s">
        <v>1100</v>
      </c>
      <c r="G454" s="851">
        <v>2400</v>
      </c>
    </row>
    <row r="455" spans="1:7" ht="25.5" customHeight="1">
      <c r="A455" s="902"/>
      <c r="B455" s="1121"/>
      <c r="C455" s="1122"/>
      <c r="D455" s="848" t="s">
        <v>791</v>
      </c>
      <c r="E455" s="849" t="s">
        <v>792</v>
      </c>
      <c r="F455" s="856" t="s">
        <v>868</v>
      </c>
      <c r="G455" s="851">
        <v>2300</v>
      </c>
    </row>
    <row r="456" spans="1:7" ht="19.5" customHeight="1">
      <c r="A456" s="902"/>
      <c r="B456" s="1121"/>
      <c r="C456" s="1122"/>
      <c r="D456" s="848" t="s">
        <v>796</v>
      </c>
      <c r="E456" s="849" t="s">
        <v>797</v>
      </c>
      <c r="F456" s="856" t="s">
        <v>1101</v>
      </c>
      <c r="G456" s="851">
        <v>33300</v>
      </c>
    </row>
    <row r="457" spans="1:7" ht="17.100000000000001" customHeight="1">
      <c r="A457" s="902"/>
      <c r="B457" s="1121"/>
      <c r="C457" s="1122"/>
      <c r="D457" s="848" t="s">
        <v>231</v>
      </c>
      <c r="E457" s="849" t="s">
        <v>798</v>
      </c>
      <c r="F457" s="856" t="s">
        <v>784</v>
      </c>
      <c r="G457" s="851">
        <v>6000</v>
      </c>
    </row>
    <row r="458" spans="1:7" ht="17.100000000000001" customHeight="1">
      <c r="A458" s="902"/>
      <c r="B458" s="1121"/>
      <c r="C458" s="1122"/>
      <c r="D458" s="848" t="s">
        <v>803</v>
      </c>
      <c r="E458" s="849" t="s">
        <v>804</v>
      </c>
      <c r="F458" s="856" t="s">
        <v>1089</v>
      </c>
      <c r="G458" s="851">
        <v>7200</v>
      </c>
    </row>
    <row r="459" spans="1:7" ht="17.100000000000001" customHeight="1">
      <c r="A459" s="902"/>
      <c r="B459" s="1121"/>
      <c r="C459" s="1122"/>
      <c r="D459" s="848" t="s">
        <v>1102</v>
      </c>
      <c r="E459" s="849" t="s">
        <v>1103</v>
      </c>
      <c r="F459" s="856" t="s">
        <v>1070</v>
      </c>
      <c r="G459" s="851">
        <v>18215</v>
      </c>
    </row>
    <row r="460" spans="1:7" ht="17.100000000000001" customHeight="1">
      <c r="A460" s="902"/>
      <c r="B460" s="1121"/>
      <c r="C460" s="1122"/>
      <c r="D460" s="848" t="s">
        <v>234</v>
      </c>
      <c r="E460" s="849" t="s">
        <v>814</v>
      </c>
      <c r="F460" s="856" t="s">
        <v>1098</v>
      </c>
      <c r="G460" s="851">
        <v>17000</v>
      </c>
    </row>
    <row r="461" spans="1:7" ht="17.100000000000001" customHeight="1">
      <c r="A461" s="902"/>
      <c r="B461" s="904"/>
      <c r="C461" s="852"/>
      <c r="D461" s="1121"/>
      <c r="E461" s="1123"/>
      <c r="F461" s="1123"/>
      <c r="G461" s="1124"/>
    </row>
    <row r="462" spans="1:7" ht="17.100000000000001" customHeight="1">
      <c r="A462" s="902"/>
      <c r="B462" s="904"/>
      <c r="C462" s="852"/>
      <c r="D462" s="1146" t="s">
        <v>816</v>
      </c>
      <c r="E462" s="1147"/>
      <c r="F462" s="856"/>
      <c r="G462" s="851">
        <f>G463</f>
        <v>1700</v>
      </c>
    </row>
    <row r="463" spans="1:7" ht="17.100000000000001" customHeight="1">
      <c r="A463" s="902"/>
      <c r="B463" s="904"/>
      <c r="C463" s="852"/>
      <c r="D463" s="848" t="s">
        <v>817</v>
      </c>
      <c r="E463" s="849" t="s">
        <v>818</v>
      </c>
      <c r="F463" s="856" t="s">
        <v>875</v>
      </c>
      <c r="G463" s="851">
        <v>1700</v>
      </c>
    </row>
    <row r="464" spans="1:7" ht="17.100000000000001" customHeight="1">
      <c r="A464" s="902"/>
      <c r="B464" s="904"/>
      <c r="C464" s="852"/>
      <c r="D464" s="1121"/>
      <c r="E464" s="1123"/>
      <c r="F464" s="1123"/>
      <c r="G464" s="1124"/>
    </row>
    <row r="465" spans="1:7" ht="17.100000000000001" customHeight="1">
      <c r="A465" s="902"/>
      <c r="B465" s="904"/>
      <c r="C465" s="852"/>
      <c r="D465" s="1144" t="s">
        <v>847</v>
      </c>
      <c r="E465" s="1145"/>
      <c r="F465" s="857"/>
      <c r="G465" s="843">
        <f>G466</f>
        <v>445000</v>
      </c>
    </row>
    <row r="466" spans="1:7" ht="17.100000000000001" customHeight="1">
      <c r="A466" s="902"/>
      <c r="B466" s="904"/>
      <c r="C466" s="852"/>
      <c r="D466" s="1146" t="s">
        <v>821</v>
      </c>
      <c r="E466" s="1147"/>
      <c r="F466" s="856"/>
      <c r="G466" s="851">
        <f>G467</f>
        <v>445000</v>
      </c>
    </row>
    <row r="467" spans="1:7" ht="17.100000000000001" customHeight="1">
      <c r="A467" s="902"/>
      <c r="B467" s="1148"/>
      <c r="C467" s="1149"/>
      <c r="D467" s="848" t="s">
        <v>225</v>
      </c>
      <c r="E467" s="849" t="s">
        <v>822</v>
      </c>
      <c r="F467" s="856" t="s">
        <v>1104</v>
      </c>
      <c r="G467" s="851">
        <v>445000</v>
      </c>
    </row>
    <row r="468" spans="1:7" ht="17.100000000000001" customHeight="1">
      <c r="A468" s="902"/>
      <c r="B468" s="1132" t="s">
        <v>605</v>
      </c>
      <c r="C468" s="1133"/>
      <c r="D468" s="838"/>
      <c r="E468" s="839" t="s">
        <v>428</v>
      </c>
      <c r="F468" s="858" t="s">
        <v>1105</v>
      </c>
      <c r="G468" s="841">
        <f>G469</f>
        <v>2071000</v>
      </c>
    </row>
    <row r="469" spans="1:7" ht="17.100000000000001" customHeight="1">
      <c r="A469" s="902"/>
      <c r="B469" s="1134"/>
      <c r="C469" s="1135"/>
      <c r="D469" s="1138" t="s">
        <v>752</v>
      </c>
      <c r="E469" s="1139"/>
      <c r="F469" s="859"/>
      <c r="G469" s="843">
        <f>G470</f>
        <v>2071000</v>
      </c>
    </row>
    <row r="470" spans="1:7" ht="17.100000000000001" customHeight="1">
      <c r="A470" s="902"/>
      <c r="B470" s="1136"/>
      <c r="C470" s="1137"/>
      <c r="D470" s="1140" t="s">
        <v>753</v>
      </c>
      <c r="E470" s="1152"/>
      <c r="F470" s="860"/>
      <c r="G470" s="851">
        <f>G471</f>
        <v>2071000</v>
      </c>
    </row>
    <row r="471" spans="1:7" ht="17.100000000000001" customHeight="1">
      <c r="A471" s="902"/>
      <c r="B471" s="1136"/>
      <c r="C471" s="1137"/>
      <c r="D471" s="1119" t="s">
        <v>770</v>
      </c>
      <c r="E471" s="1120"/>
      <c r="F471" s="860"/>
      <c r="G471" s="851">
        <f>G472</f>
        <v>2071000</v>
      </c>
    </row>
    <row r="472" spans="1:7" ht="17.100000000000001" customHeight="1">
      <c r="A472" s="902"/>
      <c r="B472" s="1150"/>
      <c r="C472" s="1151"/>
      <c r="D472" s="848" t="s">
        <v>228</v>
      </c>
      <c r="E472" s="849" t="s">
        <v>785</v>
      </c>
      <c r="F472" s="856" t="s">
        <v>1105</v>
      </c>
      <c r="G472" s="851">
        <v>2071000</v>
      </c>
    </row>
    <row r="473" spans="1:7" ht="17.100000000000001" customHeight="1">
      <c r="A473" s="902"/>
      <c r="B473" s="1132" t="s">
        <v>606</v>
      </c>
      <c r="C473" s="1133"/>
      <c r="D473" s="838"/>
      <c r="E473" s="839" t="s">
        <v>385</v>
      </c>
      <c r="F473" s="858" t="s">
        <v>1023</v>
      </c>
      <c r="G473" s="841">
        <f>G474+G479</f>
        <v>328000</v>
      </c>
    </row>
    <row r="474" spans="1:7" ht="17.100000000000001" customHeight="1">
      <c r="A474" s="902"/>
      <c r="B474" s="1134"/>
      <c r="C474" s="1135"/>
      <c r="D474" s="1138" t="s">
        <v>752</v>
      </c>
      <c r="E474" s="1139"/>
      <c r="F474" s="859"/>
      <c r="G474" s="843">
        <f>G475</f>
        <v>178000</v>
      </c>
    </row>
    <row r="475" spans="1:7" ht="17.100000000000001" customHeight="1">
      <c r="A475" s="902"/>
      <c r="B475" s="1136"/>
      <c r="C475" s="1137"/>
      <c r="D475" s="1140" t="s">
        <v>753</v>
      </c>
      <c r="E475" s="1152"/>
      <c r="F475" s="860"/>
      <c r="G475" s="851">
        <f>G476</f>
        <v>178000</v>
      </c>
    </row>
    <row r="476" spans="1:7" ht="17.100000000000001" customHeight="1">
      <c r="A476" s="902"/>
      <c r="B476" s="1136"/>
      <c r="C476" s="1137"/>
      <c r="D476" s="1146" t="s">
        <v>770</v>
      </c>
      <c r="E476" s="1147"/>
      <c r="F476" s="860"/>
      <c r="G476" s="851">
        <f>G477</f>
        <v>178000</v>
      </c>
    </row>
    <row r="477" spans="1:7" ht="17.100000000000001" customHeight="1">
      <c r="A477" s="902"/>
      <c r="B477" s="1136"/>
      <c r="C477" s="1137"/>
      <c r="D477" s="848" t="s">
        <v>779</v>
      </c>
      <c r="E477" s="849" t="s">
        <v>780</v>
      </c>
      <c r="F477" s="856" t="s">
        <v>1104</v>
      </c>
      <c r="G477" s="851">
        <v>178000</v>
      </c>
    </row>
    <row r="478" spans="1:7" ht="17.100000000000001" customHeight="1">
      <c r="A478" s="902"/>
      <c r="B478" s="1136"/>
      <c r="C478" s="1137"/>
      <c r="D478" s="1121"/>
      <c r="E478" s="1123"/>
      <c r="F478" s="1123"/>
      <c r="G478" s="1124"/>
    </row>
    <row r="479" spans="1:7" ht="17.100000000000001" customHeight="1">
      <c r="A479" s="902"/>
      <c r="B479" s="1136"/>
      <c r="C479" s="1137"/>
      <c r="D479" s="1144" t="s">
        <v>847</v>
      </c>
      <c r="E479" s="1145"/>
      <c r="F479" s="857"/>
      <c r="G479" s="843">
        <f>G480</f>
        <v>150000</v>
      </c>
    </row>
    <row r="480" spans="1:7" ht="17.100000000000001" customHeight="1">
      <c r="A480" s="902"/>
      <c r="B480" s="1136"/>
      <c r="C480" s="1137"/>
      <c r="D480" s="1146" t="s">
        <v>821</v>
      </c>
      <c r="E480" s="1147"/>
      <c r="F480" s="856"/>
      <c r="G480" s="851">
        <f>G481</f>
        <v>150000</v>
      </c>
    </row>
    <row r="481" spans="1:7" ht="17.100000000000001" customHeight="1">
      <c r="A481" s="902"/>
      <c r="B481" s="1150"/>
      <c r="C481" s="1151"/>
      <c r="D481" s="848" t="s">
        <v>181</v>
      </c>
      <c r="E481" s="849" t="s">
        <v>848</v>
      </c>
      <c r="F481" s="856" t="s">
        <v>1106</v>
      </c>
      <c r="G481" s="851">
        <v>150000</v>
      </c>
    </row>
    <row r="482" spans="1:7" ht="17.100000000000001" customHeight="1">
      <c r="A482" s="834" t="s">
        <v>974</v>
      </c>
      <c r="B482" s="1130"/>
      <c r="C482" s="1131"/>
      <c r="D482" s="834"/>
      <c r="E482" s="835" t="s">
        <v>1107</v>
      </c>
      <c r="F482" s="862" t="s">
        <v>1108</v>
      </c>
      <c r="G482" s="837">
        <f>G483</f>
        <v>217068931</v>
      </c>
    </row>
    <row r="483" spans="1:7" ht="17.100000000000001" customHeight="1">
      <c r="A483" s="902"/>
      <c r="B483" s="1132" t="s">
        <v>69</v>
      </c>
      <c r="C483" s="1133"/>
      <c r="D483" s="838"/>
      <c r="E483" s="839" t="s">
        <v>385</v>
      </c>
      <c r="F483" s="858" t="s">
        <v>1108</v>
      </c>
      <c r="G483" s="841">
        <f>G484+G491</f>
        <v>217068931</v>
      </c>
    </row>
    <row r="484" spans="1:7" ht="17.100000000000001" customHeight="1">
      <c r="A484" s="902"/>
      <c r="B484" s="1134"/>
      <c r="C484" s="1135"/>
      <c r="D484" s="1138" t="s">
        <v>752</v>
      </c>
      <c r="E484" s="1139"/>
      <c r="F484" s="859"/>
      <c r="G484" s="843">
        <f>G485</f>
        <v>222600</v>
      </c>
    </row>
    <row r="485" spans="1:7" ht="17.100000000000001" customHeight="1">
      <c r="A485" s="902"/>
      <c r="B485" s="1136"/>
      <c r="C485" s="1137"/>
      <c r="D485" s="1140" t="s">
        <v>753</v>
      </c>
      <c r="E485" s="1152"/>
      <c r="F485" s="860"/>
      <c r="G485" s="851">
        <f>G486</f>
        <v>222600</v>
      </c>
    </row>
    <row r="486" spans="1:7" ht="17.100000000000001" customHeight="1">
      <c r="A486" s="902"/>
      <c r="B486" s="1136"/>
      <c r="C486" s="1137"/>
      <c r="D486" s="1119" t="s">
        <v>770</v>
      </c>
      <c r="E486" s="1120"/>
      <c r="F486" s="860"/>
      <c r="G486" s="851">
        <f>SUM(G487:G489)</f>
        <v>222600</v>
      </c>
    </row>
    <row r="487" spans="1:7" ht="17.100000000000001" customHeight="1">
      <c r="A487" s="902"/>
      <c r="B487" s="1136"/>
      <c r="C487" s="1137"/>
      <c r="D487" s="848" t="s">
        <v>227</v>
      </c>
      <c r="E487" s="849" t="s">
        <v>774</v>
      </c>
      <c r="F487" s="856" t="s">
        <v>842</v>
      </c>
      <c r="G487" s="851">
        <v>25000</v>
      </c>
    </row>
    <row r="488" spans="1:7" ht="17.100000000000001" customHeight="1">
      <c r="A488" s="902"/>
      <c r="B488" s="1136"/>
      <c r="C488" s="1137"/>
      <c r="D488" s="848" t="s">
        <v>228</v>
      </c>
      <c r="E488" s="849" t="s">
        <v>785</v>
      </c>
      <c r="F488" s="856" t="s">
        <v>902</v>
      </c>
      <c r="G488" s="851">
        <v>117600</v>
      </c>
    </row>
    <row r="489" spans="1:7" ht="17.100000000000001" customHeight="1">
      <c r="A489" s="902"/>
      <c r="B489" s="1136"/>
      <c r="C489" s="1137"/>
      <c r="D489" s="848" t="s">
        <v>794</v>
      </c>
      <c r="E489" s="849" t="s">
        <v>795</v>
      </c>
      <c r="F489" s="856" t="s">
        <v>819</v>
      </c>
      <c r="G489" s="851">
        <v>80000</v>
      </c>
    </row>
    <row r="490" spans="1:7" ht="17.100000000000001" customHeight="1">
      <c r="A490" s="902"/>
      <c r="B490" s="936"/>
      <c r="C490" s="861"/>
      <c r="D490" s="1121"/>
      <c r="E490" s="1123"/>
      <c r="F490" s="1123"/>
      <c r="G490" s="1124"/>
    </row>
    <row r="491" spans="1:7" ht="17.100000000000001" customHeight="1">
      <c r="A491" s="902"/>
      <c r="B491" s="936"/>
      <c r="C491" s="861"/>
      <c r="D491" s="1144" t="s">
        <v>847</v>
      </c>
      <c r="E491" s="1145"/>
      <c r="F491" s="857"/>
      <c r="G491" s="843">
        <f>G492</f>
        <v>216846331</v>
      </c>
    </row>
    <row r="492" spans="1:7" ht="17.100000000000001" customHeight="1">
      <c r="A492" s="902"/>
      <c r="B492" s="936"/>
      <c r="C492" s="861"/>
      <c r="D492" s="1146" t="s">
        <v>821</v>
      </c>
      <c r="E492" s="1147"/>
      <c r="F492" s="856"/>
      <c r="G492" s="851">
        <f>SUM(G493:G497)</f>
        <v>216846331</v>
      </c>
    </row>
    <row r="493" spans="1:7" ht="17.100000000000001" customHeight="1">
      <c r="A493" s="902"/>
      <c r="B493" s="1121"/>
      <c r="C493" s="1122"/>
      <c r="D493" s="848" t="s">
        <v>181</v>
      </c>
      <c r="E493" s="849" t="s">
        <v>848</v>
      </c>
      <c r="F493" s="856" t="s">
        <v>1109</v>
      </c>
      <c r="G493" s="851">
        <v>13719154</v>
      </c>
    </row>
    <row r="494" spans="1:7" ht="17.100000000000001" customHeight="1">
      <c r="A494" s="902"/>
      <c r="B494" s="1121"/>
      <c r="C494" s="1122"/>
      <c r="D494" s="848" t="s">
        <v>182</v>
      </c>
      <c r="E494" s="849" t="s">
        <v>848</v>
      </c>
      <c r="F494" s="856" t="s">
        <v>1110</v>
      </c>
      <c r="G494" s="851">
        <v>103996591</v>
      </c>
    </row>
    <row r="495" spans="1:7" ht="17.100000000000001" customHeight="1">
      <c r="A495" s="902"/>
      <c r="B495" s="1121"/>
      <c r="C495" s="1122"/>
      <c r="D495" s="848" t="s">
        <v>203</v>
      </c>
      <c r="E495" s="849" t="s">
        <v>848</v>
      </c>
      <c r="F495" s="856" t="s">
        <v>1111</v>
      </c>
      <c r="G495" s="851">
        <v>18370641</v>
      </c>
    </row>
    <row r="496" spans="1:7" ht="38.25">
      <c r="A496" s="902"/>
      <c r="B496" s="1121"/>
      <c r="C496" s="1122"/>
      <c r="D496" s="848" t="s">
        <v>114</v>
      </c>
      <c r="E496" s="849" t="s">
        <v>954</v>
      </c>
      <c r="F496" s="856" t="s">
        <v>1112</v>
      </c>
      <c r="G496" s="851">
        <v>80580949</v>
      </c>
    </row>
    <row r="497" spans="1:7" ht="37.5" customHeight="1">
      <c r="A497" s="902"/>
      <c r="B497" s="1148"/>
      <c r="C497" s="1149"/>
      <c r="D497" s="848" t="s">
        <v>68</v>
      </c>
      <c r="E497" s="849" t="s">
        <v>954</v>
      </c>
      <c r="F497" s="856" t="s">
        <v>1113</v>
      </c>
      <c r="G497" s="851">
        <v>178996</v>
      </c>
    </row>
    <row r="498" spans="1:7" ht="17.100000000000001" customHeight="1">
      <c r="A498" s="834" t="s">
        <v>1114</v>
      </c>
      <c r="B498" s="1130"/>
      <c r="C498" s="1131"/>
      <c r="D498" s="834"/>
      <c r="E498" s="835" t="s">
        <v>1115</v>
      </c>
      <c r="F498" s="862" t="s">
        <v>1116</v>
      </c>
      <c r="G498" s="837">
        <f>G499</f>
        <v>3337194</v>
      </c>
    </row>
    <row r="499" spans="1:7" ht="17.100000000000001" customHeight="1">
      <c r="A499" s="902"/>
      <c r="B499" s="1132" t="s">
        <v>214</v>
      </c>
      <c r="C499" s="1133"/>
      <c r="D499" s="838"/>
      <c r="E499" s="839" t="s">
        <v>385</v>
      </c>
      <c r="F499" s="858" t="s">
        <v>1116</v>
      </c>
      <c r="G499" s="841">
        <f>G500</f>
        <v>3337194</v>
      </c>
    </row>
    <row r="500" spans="1:7" ht="17.100000000000001" customHeight="1">
      <c r="A500" s="902"/>
      <c r="B500" s="1134"/>
      <c r="C500" s="1135"/>
      <c r="D500" s="1138" t="s">
        <v>752</v>
      </c>
      <c r="E500" s="1139"/>
      <c r="F500" s="859"/>
      <c r="G500" s="843">
        <f>G501</f>
        <v>3337194</v>
      </c>
    </row>
    <row r="501" spans="1:7" ht="17.100000000000001" customHeight="1">
      <c r="A501" s="902"/>
      <c r="B501" s="1136"/>
      <c r="C501" s="1137"/>
      <c r="D501" s="1140" t="s">
        <v>860</v>
      </c>
      <c r="E501" s="1152"/>
      <c r="F501" s="860"/>
      <c r="G501" s="851">
        <f>SUM(G502:G529)</f>
        <v>3337194</v>
      </c>
    </row>
    <row r="502" spans="1:7" ht="37.5" customHeight="1">
      <c r="A502" s="902"/>
      <c r="B502" s="1136"/>
      <c r="C502" s="1137"/>
      <c r="D502" s="848" t="s">
        <v>115</v>
      </c>
      <c r="E502" s="849" t="s">
        <v>954</v>
      </c>
      <c r="F502" s="856" t="s">
        <v>1117</v>
      </c>
      <c r="G502" s="851">
        <v>1607979</v>
      </c>
    </row>
    <row r="503" spans="1:7" ht="39" customHeight="1">
      <c r="A503" s="902"/>
      <c r="B503" s="1121"/>
      <c r="C503" s="1122"/>
      <c r="D503" s="848" t="s">
        <v>65</v>
      </c>
      <c r="E503" s="849" t="s">
        <v>954</v>
      </c>
      <c r="F503" s="856" t="s">
        <v>1118</v>
      </c>
      <c r="G503" s="851">
        <v>349718</v>
      </c>
    </row>
    <row r="504" spans="1:7" ht="17.100000000000001" customHeight="1">
      <c r="A504" s="902"/>
      <c r="B504" s="1121"/>
      <c r="C504" s="1122"/>
      <c r="D504" s="848" t="s">
        <v>88</v>
      </c>
      <c r="E504" s="849" t="s">
        <v>756</v>
      </c>
      <c r="F504" s="856" t="s">
        <v>1119</v>
      </c>
      <c r="G504" s="851">
        <v>446080</v>
      </c>
    </row>
    <row r="505" spans="1:7" ht="17.100000000000001" customHeight="1">
      <c r="A505" s="902"/>
      <c r="B505" s="1121"/>
      <c r="C505" s="1122"/>
      <c r="D505" s="848" t="s">
        <v>47</v>
      </c>
      <c r="E505" s="849" t="s">
        <v>756</v>
      </c>
      <c r="F505" s="856" t="s">
        <v>1120</v>
      </c>
      <c r="G505" s="851">
        <v>78720</v>
      </c>
    </row>
    <row r="506" spans="1:7" ht="17.100000000000001" customHeight="1">
      <c r="A506" s="902"/>
      <c r="B506" s="1121"/>
      <c r="C506" s="1122"/>
      <c r="D506" s="848" t="s">
        <v>89</v>
      </c>
      <c r="E506" s="849" t="s">
        <v>759</v>
      </c>
      <c r="F506" s="856" t="s">
        <v>1121</v>
      </c>
      <c r="G506" s="851">
        <v>32368</v>
      </c>
    </row>
    <row r="507" spans="1:7" ht="17.100000000000001" customHeight="1">
      <c r="A507" s="902"/>
      <c r="B507" s="1121"/>
      <c r="C507" s="1122"/>
      <c r="D507" s="848" t="s">
        <v>90</v>
      </c>
      <c r="E507" s="849" t="s">
        <v>759</v>
      </c>
      <c r="F507" s="856" t="s">
        <v>1122</v>
      </c>
      <c r="G507" s="851">
        <v>5712</v>
      </c>
    </row>
    <row r="508" spans="1:7" ht="17.100000000000001" customHeight="1">
      <c r="A508" s="902"/>
      <c r="B508" s="1121"/>
      <c r="C508" s="1122"/>
      <c r="D508" s="848" t="s">
        <v>91</v>
      </c>
      <c r="E508" s="849" t="s">
        <v>762</v>
      </c>
      <c r="F508" s="856" t="s">
        <v>1123</v>
      </c>
      <c r="G508" s="851">
        <v>68000</v>
      </c>
    </row>
    <row r="509" spans="1:7" ht="17.100000000000001" customHeight="1">
      <c r="A509" s="902"/>
      <c r="B509" s="1121"/>
      <c r="C509" s="1122"/>
      <c r="D509" s="848" t="s">
        <v>49</v>
      </c>
      <c r="E509" s="849" t="s">
        <v>762</v>
      </c>
      <c r="F509" s="856" t="s">
        <v>1124</v>
      </c>
      <c r="G509" s="851">
        <v>12000</v>
      </c>
    </row>
    <row r="510" spans="1:7" ht="17.100000000000001" customHeight="1">
      <c r="A510" s="902"/>
      <c r="B510" s="1121"/>
      <c r="C510" s="1122"/>
      <c r="D510" s="848" t="s">
        <v>92</v>
      </c>
      <c r="E510" s="849" t="s">
        <v>765</v>
      </c>
      <c r="F510" s="856" t="s">
        <v>1125</v>
      </c>
      <c r="G510" s="851">
        <v>11152</v>
      </c>
    </row>
    <row r="511" spans="1:7" ht="17.100000000000001" customHeight="1">
      <c r="A511" s="902"/>
      <c r="B511" s="1121"/>
      <c r="C511" s="1122"/>
      <c r="D511" s="848" t="s">
        <v>51</v>
      </c>
      <c r="E511" s="849" t="s">
        <v>765</v>
      </c>
      <c r="F511" s="856" t="s">
        <v>1126</v>
      </c>
      <c r="G511" s="851">
        <v>1968</v>
      </c>
    </row>
    <row r="512" spans="1:7" ht="17.100000000000001" customHeight="1">
      <c r="A512" s="902"/>
      <c r="B512" s="1121"/>
      <c r="C512" s="1122"/>
      <c r="D512" s="848" t="s">
        <v>94</v>
      </c>
      <c r="E512" s="849" t="s">
        <v>774</v>
      </c>
      <c r="F512" s="856" t="s">
        <v>1127</v>
      </c>
      <c r="G512" s="851">
        <v>25500</v>
      </c>
    </row>
    <row r="513" spans="1:7" ht="17.100000000000001" customHeight="1">
      <c r="A513" s="902"/>
      <c r="B513" s="1121"/>
      <c r="C513" s="1122"/>
      <c r="D513" s="848" t="s">
        <v>55</v>
      </c>
      <c r="E513" s="849" t="s">
        <v>774</v>
      </c>
      <c r="F513" s="856" t="s">
        <v>1128</v>
      </c>
      <c r="G513" s="851">
        <v>4500</v>
      </c>
    </row>
    <row r="514" spans="1:7" ht="17.100000000000001" customHeight="1">
      <c r="A514" s="902"/>
      <c r="B514" s="1121"/>
      <c r="C514" s="1122"/>
      <c r="D514" s="848" t="s">
        <v>95</v>
      </c>
      <c r="E514" s="849" t="s">
        <v>777</v>
      </c>
      <c r="F514" s="856" t="s">
        <v>1129</v>
      </c>
      <c r="G514" s="851">
        <v>1700</v>
      </c>
    </row>
    <row r="515" spans="1:7" ht="17.100000000000001" customHeight="1">
      <c r="A515" s="902"/>
      <c r="B515" s="1121"/>
      <c r="C515" s="1122"/>
      <c r="D515" s="848" t="s">
        <v>96</v>
      </c>
      <c r="E515" s="849" t="s">
        <v>777</v>
      </c>
      <c r="F515" s="856" t="s">
        <v>838</v>
      </c>
      <c r="G515" s="851">
        <v>300</v>
      </c>
    </row>
    <row r="516" spans="1:7" ht="17.100000000000001" customHeight="1">
      <c r="A516" s="902"/>
      <c r="B516" s="1121"/>
      <c r="C516" s="1122"/>
      <c r="D516" s="848" t="s">
        <v>99</v>
      </c>
      <c r="E516" s="849" t="s">
        <v>785</v>
      </c>
      <c r="F516" s="856" t="s">
        <v>1130</v>
      </c>
      <c r="G516" s="851">
        <v>399071</v>
      </c>
    </row>
    <row r="517" spans="1:7" ht="17.100000000000001" customHeight="1">
      <c r="A517" s="902"/>
      <c r="B517" s="1121"/>
      <c r="C517" s="1122"/>
      <c r="D517" s="848" t="s">
        <v>57</v>
      </c>
      <c r="E517" s="849" t="s">
        <v>785</v>
      </c>
      <c r="F517" s="856" t="s">
        <v>1131</v>
      </c>
      <c r="G517" s="851">
        <v>70426</v>
      </c>
    </row>
    <row r="518" spans="1:7" ht="17.100000000000001" customHeight="1">
      <c r="A518" s="902"/>
      <c r="B518" s="1121"/>
      <c r="C518" s="1122"/>
      <c r="D518" s="848" t="s">
        <v>116</v>
      </c>
      <c r="E518" s="849" t="s">
        <v>787</v>
      </c>
      <c r="F518" s="856" t="s">
        <v>1129</v>
      </c>
      <c r="G518" s="851">
        <v>1700</v>
      </c>
    </row>
    <row r="519" spans="1:7" ht="17.100000000000001" customHeight="1">
      <c r="A519" s="902"/>
      <c r="B519" s="1121"/>
      <c r="C519" s="1122"/>
      <c r="D519" s="848" t="s">
        <v>117</v>
      </c>
      <c r="E519" s="849" t="s">
        <v>787</v>
      </c>
      <c r="F519" s="856" t="s">
        <v>838</v>
      </c>
      <c r="G519" s="851">
        <v>300</v>
      </c>
    </row>
    <row r="520" spans="1:7" ht="24" customHeight="1">
      <c r="A520" s="902"/>
      <c r="B520" s="1121"/>
      <c r="C520" s="1122"/>
      <c r="D520" s="848" t="s">
        <v>118</v>
      </c>
      <c r="E520" s="849" t="s">
        <v>789</v>
      </c>
      <c r="F520" s="856" t="s">
        <v>1129</v>
      </c>
      <c r="G520" s="851">
        <v>1700</v>
      </c>
    </row>
    <row r="521" spans="1:7" ht="24.75" customHeight="1">
      <c r="A521" s="902"/>
      <c r="B521" s="1121"/>
      <c r="C521" s="1122"/>
      <c r="D521" s="848" t="s">
        <v>119</v>
      </c>
      <c r="E521" s="849" t="s">
        <v>789</v>
      </c>
      <c r="F521" s="856" t="s">
        <v>838</v>
      </c>
      <c r="G521" s="851">
        <v>300</v>
      </c>
    </row>
    <row r="522" spans="1:7" ht="17.100000000000001" customHeight="1">
      <c r="A522" s="902"/>
      <c r="B522" s="1121"/>
      <c r="C522" s="1122"/>
      <c r="D522" s="848" t="s">
        <v>106</v>
      </c>
      <c r="E522" s="849" t="s">
        <v>798</v>
      </c>
      <c r="F522" s="856" t="s">
        <v>1132</v>
      </c>
      <c r="G522" s="851">
        <v>12750</v>
      </c>
    </row>
    <row r="523" spans="1:7" ht="17.100000000000001" customHeight="1">
      <c r="A523" s="902"/>
      <c r="B523" s="1121"/>
      <c r="C523" s="1122"/>
      <c r="D523" s="848" t="s">
        <v>107</v>
      </c>
      <c r="E523" s="849" t="s">
        <v>798</v>
      </c>
      <c r="F523" s="856" t="s">
        <v>1085</v>
      </c>
      <c r="G523" s="851">
        <v>2250</v>
      </c>
    </row>
    <row r="524" spans="1:7" ht="17.100000000000001" customHeight="1">
      <c r="A524" s="902"/>
      <c r="B524" s="1121"/>
      <c r="C524" s="1122"/>
      <c r="D524" s="848" t="s">
        <v>108</v>
      </c>
      <c r="E524" s="849" t="s">
        <v>881</v>
      </c>
      <c r="F524" s="856" t="s">
        <v>1133</v>
      </c>
      <c r="G524" s="851">
        <v>148750</v>
      </c>
    </row>
    <row r="525" spans="1:7" ht="17.100000000000001" customHeight="1">
      <c r="A525" s="902"/>
      <c r="B525" s="1121"/>
      <c r="C525" s="1122"/>
      <c r="D525" s="848" t="s">
        <v>109</v>
      </c>
      <c r="E525" s="849" t="s">
        <v>881</v>
      </c>
      <c r="F525" s="856" t="s">
        <v>1018</v>
      </c>
      <c r="G525" s="851">
        <v>26250</v>
      </c>
    </row>
    <row r="526" spans="1:7" ht="17.100000000000001" customHeight="1">
      <c r="A526" s="902"/>
      <c r="B526" s="1121"/>
      <c r="C526" s="1122"/>
      <c r="D526" s="848" t="s">
        <v>120</v>
      </c>
      <c r="E526" s="849" t="s">
        <v>804</v>
      </c>
      <c r="F526" s="856" t="s">
        <v>1134</v>
      </c>
      <c r="G526" s="851">
        <v>8500</v>
      </c>
    </row>
    <row r="527" spans="1:7" ht="17.100000000000001" customHeight="1">
      <c r="A527" s="902"/>
      <c r="B527" s="1121"/>
      <c r="C527" s="1122"/>
      <c r="D527" s="848" t="s">
        <v>121</v>
      </c>
      <c r="E527" s="849" t="s">
        <v>804</v>
      </c>
      <c r="F527" s="856" t="s">
        <v>875</v>
      </c>
      <c r="G527" s="851">
        <v>1500</v>
      </c>
    </row>
    <row r="528" spans="1:7" ht="17.100000000000001" customHeight="1">
      <c r="A528" s="902"/>
      <c r="B528" s="1121"/>
      <c r="C528" s="1122"/>
      <c r="D528" s="848" t="s">
        <v>215</v>
      </c>
      <c r="E528" s="849" t="s">
        <v>814</v>
      </c>
      <c r="F528" s="856" t="s">
        <v>1132</v>
      </c>
      <c r="G528" s="851">
        <v>15300</v>
      </c>
    </row>
    <row r="529" spans="1:7" ht="17.100000000000001" customHeight="1">
      <c r="A529" s="902"/>
      <c r="B529" s="1121"/>
      <c r="C529" s="1122"/>
      <c r="D529" s="848" t="s">
        <v>130</v>
      </c>
      <c r="E529" s="849" t="s">
        <v>814</v>
      </c>
      <c r="F529" s="856" t="s">
        <v>1085</v>
      </c>
      <c r="G529" s="851">
        <v>2700</v>
      </c>
    </row>
    <row r="530" spans="1:7" ht="17.100000000000001" customHeight="1">
      <c r="A530" s="834" t="s">
        <v>239</v>
      </c>
      <c r="B530" s="1130"/>
      <c r="C530" s="1131"/>
      <c r="D530" s="834"/>
      <c r="E530" s="835" t="s">
        <v>1135</v>
      </c>
      <c r="F530" s="862" t="s">
        <v>1136</v>
      </c>
      <c r="G530" s="837">
        <f>G531+G551+G564+G638+G649+G680+G716</f>
        <v>119825346</v>
      </c>
    </row>
    <row r="531" spans="1:7" ht="17.100000000000001" customHeight="1">
      <c r="A531" s="902"/>
      <c r="B531" s="1132" t="s">
        <v>607</v>
      </c>
      <c r="C531" s="1133"/>
      <c r="D531" s="838"/>
      <c r="E531" s="839" t="s">
        <v>436</v>
      </c>
      <c r="F531" s="858" t="s">
        <v>1137</v>
      </c>
      <c r="G531" s="841">
        <f>G532</f>
        <v>1110740</v>
      </c>
    </row>
    <row r="532" spans="1:7" ht="17.100000000000001" customHeight="1">
      <c r="A532" s="902"/>
      <c r="B532" s="1134"/>
      <c r="C532" s="1135"/>
      <c r="D532" s="1138" t="s">
        <v>752</v>
      </c>
      <c r="E532" s="1139"/>
      <c r="F532" s="859"/>
      <c r="G532" s="843">
        <f>G533</f>
        <v>1110740</v>
      </c>
    </row>
    <row r="533" spans="1:7" ht="17.100000000000001" customHeight="1">
      <c r="A533" s="902"/>
      <c r="B533" s="1136"/>
      <c r="C533" s="1137"/>
      <c r="D533" s="1140" t="s">
        <v>753</v>
      </c>
      <c r="E533" s="1152"/>
      <c r="F533" s="860"/>
      <c r="G533" s="851">
        <f>G534+G541</f>
        <v>1110740</v>
      </c>
    </row>
    <row r="534" spans="1:7" ht="17.100000000000001" customHeight="1">
      <c r="A534" s="902"/>
      <c r="B534" s="1136"/>
      <c r="C534" s="1137"/>
      <c r="D534" s="1142" t="s">
        <v>754</v>
      </c>
      <c r="E534" s="1153"/>
      <c r="F534" s="860"/>
      <c r="G534" s="851">
        <f>SUM(G535:G539)</f>
        <v>1018162</v>
      </c>
    </row>
    <row r="535" spans="1:7" ht="17.100000000000001" customHeight="1">
      <c r="A535" s="902"/>
      <c r="B535" s="1136"/>
      <c r="C535" s="1137"/>
      <c r="D535" s="848" t="s">
        <v>755</v>
      </c>
      <c r="E535" s="849" t="s">
        <v>756</v>
      </c>
      <c r="F535" s="856" t="s">
        <v>1138</v>
      </c>
      <c r="G535" s="851">
        <v>798854</v>
      </c>
    </row>
    <row r="536" spans="1:7" ht="17.100000000000001" customHeight="1">
      <c r="A536" s="902"/>
      <c r="B536" s="1136"/>
      <c r="C536" s="1137"/>
      <c r="D536" s="848" t="s">
        <v>758</v>
      </c>
      <c r="E536" s="849" t="s">
        <v>759</v>
      </c>
      <c r="F536" s="856" t="s">
        <v>1139</v>
      </c>
      <c r="G536" s="851">
        <v>59205</v>
      </c>
    </row>
    <row r="537" spans="1:7" ht="17.100000000000001" customHeight="1">
      <c r="A537" s="902"/>
      <c r="B537" s="1121"/>
      <c r="C537" s="1122"/>
      <c r="D537" s="848" t="s">
        <v>761</v>
      </c>
      <c r="E537" s="849" t="s">
        <v>762</v>
      </c>
      <c r="F537" s="856" t="s">
        <v>1140</v>
      </c>
      <c r="G537" s="851">
        <v>135755</v>
      </c>
    </row>
    <row r="538" spans="1:7" ht="17.100000000000001" customHeight="1">
      <c r="A538" s="902"/>
      <c r="B538" s="1121"/>
      <c r="C538" s="1122"/>
      <c r="D538" s="848" t="s">
        <v>764</v>
      </c>
      <c r="E538" s="849" t="s">
        <v>765</v>
      </c>
      <c r="F538" s="856" t="s">
        <v>1141</v>
      </c>
      <c r="G538" s="851">
        <v>19348</v>
      </c>
    </row>
    <row r="539" spans="1:7" ht="17.100000000000001" customHeight="1">
      <c r="A539" s="902"/>
      <c r="B539" s="1121"/>
      <c r="C539" s="1122"/>
      <c r="D539" s="848" t="s">
        <v>767</v>
      </c>
      <c r="E539" s="849" t="s">
        <v>768</v>
      </c>
      <c r="F539" s="856" t="s">
        <v>1090</v>
      </c>
      <c r="G539" s="851">
        <v>5000</v>
      </c>
    </row>
    <row r="540" spans="1:7" ht="17.100000000000001" customHeight="1">
      <c r="A540" s="902"/>
      <c r="B540" s="904"/>
      <c r="C540" s="852"/>
      <c r="D540" s="1121"/>
      <c r="E540" s="1123"/>
      <c r="F540" s="1123"/>
      <c r="G540" s="1124"/>
    </row>
    <row r="541" spans="1:7" ht="17.100000000000001" customHeight="1">
      <c r="A541" s="902"/>
      <c r="B541" s="904"/>
      <c r="C541" s="852"/>
      <c r="D541" s="1119" t="s">
        <v>770</v>
      </c>
      <c r="E541" s="1120"/>
      <c r="F541" s="856"/>
      <c r="G541" s="851">
        <f>SUM(G542:G550)</f>
        <v>92578</v>
      </c>
    </row>
    <row r="542" spans="1:7" ht="17.100000000000001" customHeight="1">
      <c r="A542" s="902"/>
      <c r="B542" s="904"/>
      <c r="C542" s="852"/>
      <c r="D542" s="848" t="s">
        <v>771</v>
      </c>
      <c r="E542" s="849" t="s">
        <v>772</v>
      </c>
      <c r="F542" s="856" t="s">
        <v>1142</v>
      </c>
      <c r="G542" s="851">
        <v>25000</v>
      </c>
    </row>
    <row r="543" spans="1:7" ht="17.100000000000001" customHeight="1">
      <c r="A543" s="902"/>
      <c r="B543" s="1121"/>
      <c r="C543" s="1122"/>
      <c r="D543" s="848" t="s">
        <v>227</v>
      </c>
      <c r="E543" s="849" t="s">
        <v>774</v>
      </c>
      <c r="F543" s="856" t="s">
        <v>893</v>
      </c>
      <c r="G543" s="851">
        <v>12500</v>
      </c>
    </row>
    <row r="544" spans="1:7" ht="17.100000000000001" customHeight="1">
      <c r="A544" s="902"/>
      <c r="B544" s="1121"/>
      <c r="C544" s="1122"/>
      <c r="D544" s="848" t="s">
        <v>776</v>
      </c>
      <c r="E544" s="849" t="s">
        <v>777</v>
      </c>
      <c r="F544" s="856" t="s">
        <v>866</v>
      </c>
      <c r="G544" s="851">
        <v>15775</v>
      </c>
    </row>
    <row r="545" spans="1:7" ht="17.100000000000001" customHeight="1">
      <c r="A545" s="902"/>
      <c r="B545" s="1121"/>
      <c r="C545" s="1122"/>
      <c r="D545" s="848" t="s">
        <v>228</v>
      </c>
      <c r="E545" s="849" t="s">
        <v>785</v>
      </c>
      <c r="F545" s="856" t="s">
        <v>1143</v>
      </c>
      <c r="G545" s="851">
        <v>7300</v>
      </c>
    </row>
    <row r="546" spans="1:7" ht="27.75" customHeight="1">
      <c r="A546" s="902"/>
      <c r="B546" s="1121"/>
      <c r="C546" s="1122"/>
      <c r="D546" s="848" t="s">
        <v>230</v>
      </c>
      <c r="E546" s="849" t="s">
        <v>789</v>
      </c>
      <c r="F546" s="856" t="s">
        <v>1086</v>
      </c>
      <c r="G546" s="851">
        <v>3500</v>
      </c>
    </row>
    <row r="547" spans="1:7" ht="29.25" customHeight="1">
      <c r="A547" s="902"/>
      <c r="B547" s="1121"/>
      <c r="C547" s="1122"/>
      <c r="D547" s="848" t="s">
        <v>791</v>
      </c>
      <c r="E547" s="849" t="s">
        <v>792</v>
      </c>
      <c r="F547" s="856" t="s">
        <v>887</v>
      </c>
      <c r="G547" s="851">
        <v>2000</v>
      </c>
    </row>
    <row r="548" spans="1:7" ht="17.100000000000001" customHeight="1">
      <c r="A548" s="902"/>
      <c r="B548" s="1121"/>
      <c r="C548" s="1122"/>
      <c r="D548" s="848" t="s">
        <v>231</v>
      </c>
      <c r="E548" s="849" t="s">
        <v>798</v>
      </c>
      <c r="F548" s="856" t="s">
        <v>876</v>
      </c>
      <c r="G548" s="851">
        <v>3000</v>
      </c>
    </row>
    <row r="549" spans="1:7" ht="17.100000000000001" customHeight="1">
      <c r="A549" s="902"/>
      <c r="B549" s="1121"/>
      <c r="C549" s="1122"/>
      <c r="D549" s="848" t="s">
        <v>803</v>
      </c>
      <c r="E549" s="849" t="s">
        <v>804</v>
      </c>
      <c r="F549" s="856" t="s">
        <v>1144</v>
      </c>
      <c r="G549" s="851">
        <v>17503</v>
      </c>
    </row>
    <row r="550" spans="1:7" ht="17.100000000000001" customHeight="1">
      <c r="A550" s="902"/>
      <c r="B550" s="1148"/>
      <c r="C550" s="1149"/>
      <c r="D550" s="848" t="s">
        <v>234</v>
      </c>
      <c r="E550" s="849" t="s">
        <v>814</v>
      </c>
      <c r="F550" s="856" t="s">
        <v>784</v>
      </c>
      <c r="G550" s="851">
        <v>6000</v>
      </c>
    </row>
    <row r="551" spans="1:7" ht="17.100000000000001" customHeight="1">
      <c r="A551" s="902"/>
      <c r="B551" s="1132" t="s">
        <v>1145</v>
      </c>
      <c r="C551" s="1133"/>
      <c r="D551" s="838"/>
      <c r="E551" s="839" t="s">
        <v>1146</v>
      </c>
      <c r="F551" s="858" t="s">
        <v>1147</v>
      </c>
      <c r="G551" s="841">
        <f>G552</f>
        <v>1060000</v>
      </c>
    </row>
    <row r="552" spans="1:7" ht="17.100000000000001" customHeight="1">
      <c r="A552" s="902"/>
      <c r="B552" s="904"/>
      <c r="C552" s="852"/>
      <c r="D552" s="1138" t="s">
        <v>752</v>
      </c>
      <c r="E552" s="1139"/>
      <c r="F552" s="857"/>
      <c r="G552" s="843">
        <f>G553+G562</f>
        <v>1060000</v>
      </c>
    </row>
    <row r="553" spans="1:7" ht="17.100000000000001" customHeight="1">
      <c r="A553" s="902"/>
      <c r="B553" s="904"/>
      <c r="C553" s="852"/>
      <c r="D553" s="1140" t="s">
        <v>753</v>
      </c>
      <c r="E553" s="1152"/>
      <c r="F553" s="856"/>
      <c r="G553" s="851">
        <f>G554+G557</f>
        <v>150000</v>
      </c>
    </row>
    <row r="554" spans="1:7" ht="17.100000000000001" customHeight="1">
      <c r="A554" s="902"/>
      <c r="B554" s="904"/>
      <c r="C554" s="852"/>
      <c r="D554" s="1142" t="s">
        <v>754</v>
      </c>
      <c r="E554" s="1153"/>
      <c r="F554" s="856"/>
      <c r="G554" s="851">
        <f>G555</f>
        <v>10000</v>
      </c>
    </row>
    <row r="555" spans="1:7" ht="17.100000000000001" customHeight="1">
      <c r="A555" s="902"/>
      <c r="B555" s="1121"/>
      <c r="C555" s="1122"/>
      <c r="D555" s="848" t="s">
        <v>767</v>
      </c>
      <c r="E555" s="849" t="s">
        <v>768</v>
      </c>
      <c r="F555" s="856" t="s">
        <v>1070</v>
      </c>
      <c r="G555" s="851">
        <v>10000</v>
      </c>
    </row>
    <row r="556" spans="1:7" ht="17.100000000000001" customHeight="1">
      <c r="A556" s="902"/>
      <c r="B556" s="904"/>
      <c r="C556" s="852"/>
      <c r="D556" s="1121"/>
      <c r="E556" s="1123"/>
      <c r="F556" s="1123"/>
      <c r="G556" s="1124"/>
    </row>
    <row r="557" spans="1:7" ht="17.100000000000001" customHeight="1">
      <c r="A557" s="902"/>
      <c r="B557" s="904"/>
      <c r="C557" s="852"/>
      <c r="D557" s="1119" t="s">
        <v>770</v>
      </c>
      <c r="E557" s="1120"/>
      <c r="F557" s="856"/>
      <c r="G557" s="851">
        <f>SUM(G558:G560)</f>
        <v>140000</v>
      </c>
    </row>
    <row r="558" spans="1:7" ht="17.100000000000001" customHeight="1">
      <c r="A558" s="902"/>
      <c r="B558" s="1121"/>
      <c r="C558" s="1122"/>
      <c r="D558" s="848" t="s">
        <v>227</v>
      </c>
      <c r="E558" s="849" t="s">
        <v>774</v>
      </c>
      <c r="F558" s="856" t="s">
        <v>919</v>
      </c>
      <c r="G558" s="851">
        <v>50000</v>
      </c>
    </row>
    <row r="559" spans="1:7" ht="17.100000000000001" customHeight="1">
      <c r="A559" s="902"/>
      <c r="B559" s="1121"/>
      <c r="C559" s="1122"/>
      <c r="D559" s="848" t="s">
        <v>228</v>
      </c>
      <c r="E559" s="849" t="s">
        <v>785</v>
      </c>
      <c r="F559" s="856" t="s">
        <v>1148</v>
      </c>
      <c r="G559" s="851">
        <v>70000</v>
      </c>
    </row>
    <row r="560" spans="1:7" ht="17.100000000000001" customHeight="1">
      <c r="A560" s="902"/>
      <c r="B560" s="1121"/>
      <c r="C560" s="1122"/>
      <c r="D560" s="848" t="s">
        <v>229</v>
      </c>
      <c r="E560" s="849" t="s">
        <v>787</v>
      </c>
      <c r="F560" s="856" t="s">
        <v>828</v>
      </c>
      <c r="G560" s="851">
        <v>20000</v>
      </c>
    </row>
    <row r="561" spans="1:7" ht="17.100000000000001" customHeight="1">
      <c r="A561" s="902"/>
      <c r="B561" s="904"/>
      <c r="C561" s="852"/>
      <c r="D561" s="1121"/>
      <c r="E561" s="1123"/>
      <c r="F561" s="1123"/>
      <c r="G561" s="1124"/>
    </row>
    <row r="562" spans="1:7" ht="17.100000000000001" customHeight="1">
      <c r="A562" s="902"/>
      <c r="B562" s="904"/>
      <c r="C562" s="852"/>
      <c r="D562" s="1146" t="s">
        <v>816</v>
      </c>
      <c r="E562" s="1147"/>
      <c r="F562" s="856"/>
      <c r="G562" s="851">
        <f>G563</f>
        <v>910000</v>
      </c>
    </row>
    <row r="563" spans="1:7" ht="17.100000000000001" customHeight="1">
      <c r="A563" s="902"/>
      <c r="B563" s="904"/>
      <c r="C563" s="852"/>
      <c r="D563" s="848" t="s">
        <v>1149</v>
      </c>
      <c r="E563" s="849" t="s">
        <v>1150</v>
      </c>
      <c r="F563" s="856" t="s">
        <v>1151</v>
      </c>
      <c r="G563" s="851">
        <v>910000</v>
      </c>
    </row>
    <row r="564" spans="1:7" ht="17.100000000000001" customHeight="1">
      <c r="A564" s="902"/>
      <c r="B564" s="904"/>
      <c r="C564" s="867" t="s">
        <v>205</v>
      </c>
      <c r="D564" s="868"/>
      <c r="E564" s="869" t="s">
        <v>438</v>
      </c>
      <c r="F564" s="870"/>
      <c r="G564" s="841">
        <f>G565+G631</f>
        <v>72959931</v>
      </c>
    </row>
    <row r="565" spans="1:7" ht="17.100000000000001" customHeight="1">
      <c r="A565" s="902"/>
      <c r="B565" s="904"/>
      <c r="C565" s="852"/>
      <c r="D565" s="1156" t="s">
        <v>74</v>
      </c>
      <c r="E565" s="1157"/>
      <c r="F565" s="871"/>
      <c r="G565" s="872">
        <f>G566+G597+G600</f>
        <v>69642070</v>
      </c>
    </row>
    <row r="566" spans="1:7" ht="17.100000000000001" customHeight="1">
      <c r="A566" s="902"/>
      <c r="B566" s="904"/>
      <c r="C566" s="852"/>
      <c r="D566" s="1140" t="s">
        <v>753</v>
      </c>
      <c r="E566" s="1152"/>
      <c r="F566" s="873"/>
      <c r="G566" s="874">
        <f>G567+G574</f>
        <v>46091447</v>
      </c>
    </row>
    <row r="567" spans="1:7" ht="17.100000000000001" customHeight="1">
      <c r="A567" s="902"/>
      <c r="B567" s="904"/>
      <c r="C567" s="852"/>
      <c r="D567" s="1142" t="s">
        <v>754</v>
      </c>
      <c r="E567" s="1153"/>
      <c r="F567" s="873"/>
      <c r="G567" s="874">
        <f>SUM(G568:G572)</f>
        <v>36304762</v>
      </c>
    </row>
    <row r="568" spans="1:7" ht="17.100000000000001" customHeight="1">
      <c r="A568" s="902"/>
      <c r="B568" s="904"/>
      <c r="C568" s="852"/>
      <c r="D568" s="848" t="s">
        <v>755</v>
      </c>
      <c r="E568" s="849" t="s">
        <v>756</v>
      </c>
      <c r="F568" s="856" t="s">
        <v>1152</v>
      </c>
      <c r="G568" s="851">
        <v>28776374</v>
      </c>
    </row>
    <row r="569" spans="1:7" ht="17.100000000000001" customHeight="1">
      <c r="A569" s="902"/>
      <c r="B569" s="904"/>
      <c r="C569" s="852"/>
      <c r="D569" s="848" t="s">
        <v>758</v>
      </c>
      <c r="E569" s="849" t="s">
        <v>759</v>
      </c>
      <c r="F569" s="856" t="s">
        <v>1153</v>
      </c>
      <c r="G569" s="851">
        <v>2162506</v>
      </c>
    </row>
    <row r="570" spans="1:7" ht="17.100000000000001" customHeight="1">
      <c r="A570" s="902"/>
      <c r="B570" s="904"/>
      <c r="C570" s="852"/>
      <c r="D570" s="848" t="s">
        <v>761</v>
      </c>
      <c r="E570" s="849" t="s">
        <v>762</v>
      </c>
      <c r="F570" s="856" t="s">
        <v>1154</v>
      </c>
      <c r="G570" s="851">
        <v>4640128</v>
      </c>
    </row>
    <row r="571" spans="1:7" ht="17.100000000000001" customHeight="1">
      <c r="A571" s="902"/>
      <c r="B571" s="904"/>
      <c r="C571" s="852"/>
      <c r="D571" s="848" t="s">
        <v>764</v>
      </c>
      <c r="E571" s="849" t="s">
        <v>765</v>
      </c>
      <c r="F571" s="856" t="s">
        <v>1155</v>
      </c>
      <c r="G571" s="851">
        <v>675754</v>
      </c>
    </row>
    <row r="572" spans="1:7" ht="17.100000000000001" customHeight="1">
      <c r="A572" s="902"/>
      <c r="B572" s="904"/>
      <c r="C572" s="852"/>
      <c r="D572" s="848" t="s">
        <v>767</v>
      </c>
      <c r="E572" s="849" t="s">
        <v>768</v>
      </c>
      <c r="F572" s="856" t="s">
        <v>819</v>
      </c>
      <c r="G572" s="851">
        <v>50000</v>
      </c>
    </row>
    <row r="573" spans="1:7" ht="17.100000000000001" customHeight="1">
      <c r="A573" s="902"/>
      <c r="B573" s="904"/>
      <c r="C573" s="852"/>
      <c r="D573" s="1121"/>
      <c r="E573" s="1123"/>
      <c r="F573" s="1123"/>
      <c r="G573" s="1124"/>
    </row>
    <row r="574" spans="1:7" ht="17.100000000000001" customHeight="1">
      <c r="A574" s="902"/>
      <c r="B574" s="904"/>
      <c r="C574" s="852"/>
      <c r="D574" s="1158" t="s">
        <v>770</v>
      </c>
      <c r="E574" s="1159"/>
      <c r="F574" s="873"/>
      <c r="G574" s="874">
        <f>SUM(G575:G595)</f>
        <v>9786685</v>
      </c>
    </row>
    <row r="575" spans="1:7" ht="17.100000000000001" customHeight="1">
      <c r="A575" s="902"/>
      <c r="B575" s="904"/>
      <c r="C575" s="852"/>
      <c r="D575" s="848" t="s">
        <v>771</v>
      </c>
      <c r="E575" s="849" t="s">
        <v>772</v>
      </c>
      <c r="F575" s="856" t="s">
        <v>1022</v>
      </c>
      <c r="G575" s="851">
        <v>650000</v>
      </c>
    </row>
    <row r="576" spans="1:7" ht="17.100000000000001" customHeight="1">
      <c r="A576" s="902"/>
      <c r="B576" s="904"/>
      <c r="C576" s="852"/>
      <c r="D576" s="848" t="s">
        <v>227</v>
      </c>
      <c r="E576" s="849" t="s">
        <v>774</v>
      </c>
      <c r="F576" s="856" t="s">
        <v>1156</v>
      </c>
      <c r="G576" s="851">
        <v>2717137</v>
      </c>
    </row>
    <row r="577" spans="1:7" ht="17.100000000000001" customHeight="1">
      <c r="A577" s="902"/>
      <c r="B577" s="904"/>
      <c r="C577" s="852"/>
      <c r="D577" s="848" t="s">
        <v>776</v>
      </c>
      <c r="E577" s="849" t="s">
        <v>777</v>
      </c>
      <c r="F577" s="856" t="s">
        <v>1157</v>
      </c>
      <c r="G577" s="851">
        <v>1150000</v>
      </c>
    </row>
    <row r="578" spans="1:7" ht="17.100000000000001" customHeight="1">
      <c r="A578" s="902"/>
      <c r="B578" s="904"/>
      <c r="C578" s="852"/>
      <c r="D578" s="848" t="s">
        <v>779</v>
      </c>
      <c r="E578" s="849" t="s">
        <v>780</v>
      </c>
      <c r="F578" s="856" t="s">
        <v>1063</v>
      </c>
      <c r="G578" s="851">
        <v>200000</v>
      </c>
    </row>
    <row r="579" spans="1:7" ht="17.100000000000001" customHeight="1">
      <c r="A579" s="902"/>
      <c r="B579" s="904"/>
      <c r="C579" s="852"/>
      <c r="D579" s="848" t="s">
        <v>782</v>
      </c>
      <c r="E579" s="849" t="s">
        <v>783</v>
      </c>
      <c r="F579" s="856" t="s">
        <v>1158</v>
      </c>
      <c r="G579" s="851">
        <v>55000</v>
      </c>
    </row>
    <row r="580" spans="1:7" ht="17.100000000000001" customHeight="1">
      <c r="A580" s="902"/>
      <c r="B580" s="904"/>
      <c r="C580" s="852"/>
      <c r="D580" s="848" t="s">
        <v>228</v>
      </c>
      <c r="E580" s="849" t="s">
        <v>785</v>
      </c>
      <c r="F580" s="856" t="s">
        <v>1159</v>
      </c>
      <c r="G580" s="851">
        <v>2292000</v>
      </c>
    </row>
    <row r="581" spans="1:7" ht="17.100000000000001" customHeight="1">
      <c r="A581" s="902"/>
      <c r="B581" s="904"/>
      <c r="C581" s="852"/>
      <c r="D581" s="848" t="s">
        <v>229</v>
      </c>
      <c r="E581" s="849" t="s">
        <v>787</v>
      </c>
      <c r="F581" s="856" t="s">
        <v>1084</v>
      </c>
      <c r="G581" s="851">
        <v>100000</v>
      </c>
    </row>
    <row r="582" spans="1:7" ht="30" customHeight="1">
      <c r="A582" s="902"/>
      <c r="B582" s="904"/>
      <c r="C582" s="852"/>
      <c r="D582" s="848" t="s">
        <v>230</v>
      </c>
      <c r="E582" s="849" t="s">
        <v>789</v>
      </c>
      <c r="F582" s="856" t="s">
        <v>1160</v>
      </c>
      <c r="G582" s="851">
        <v>200000</v>
      </c>
    </row>
    <row r="583" spans="1:7" ht="24" customHeight="1">
      <c r="A583" s="902"/>
      <c r="B583" s="904"/>
      <c r="C583" s="852"/>
      <c r="D583" s="848" t="s">
        <v>791</v>
      </c>
      <c r="E583" s="849" t="s">
        <v>792</v>
      </c>
      <c r="F583" s="856" t="s">
        <v>1161</v>
      </c>
      <c r="G583" s="851">
        <v>40000</v>
      </c>
    </row>
    <row r="584" spans="1:7" ht="17.100000000000001" customHeight="1">
      <c r="A584" s="902"/>
      <c r="B584" s="904"/>
      <c r="C584" s="852"/>
      <c r="D584" s="848" t="s">
        <v>1162</v>
      </c>
      <c r="E584" s="849" t="s">
        <v>980</v>
      </c>
      <c r="F584" s="856" t="s">
        <v>1070</v>
      </c>
      <c r="G584" s="851">
        <v>10000</v>
      </c>
    </row>
    <row r="585" spans="1:7" ht="17.100000000000001" customHeight="1">
      <c r="A585" s="902"/>
      <c r="B585" s="904"/>
      <c r="C585" s="852"/>
      <c r="D585" s="848" t="s">
        <v>794</v>
      </c>
      <c r="E585" s="849" t="s">
        <v>795</v>
      </c>
      <c r="F585" s="856" t="s">
        <v>773</v>
      </c>
      <c r="G585" s="851">
        <v>50000</v>
      </c>
    </row>
    <row r="586" spans="1:7" ht="17.100000000000001" customHeight="1">
      <c r="A586" s="902"/>
      <c r="B586" s="904"/>
      <c r="C586" s="852"/>
      <c r="D586" s="848" t="s">
        <v>796</v>
      </c>
      <c r="E586" s="849" t="s">
        <v>797</v>
      </c>
      <c r="F586" s="856" t="s">
        <v>819</v>
      </c>
      <c r="G586" s="851">
        <v>50000</v>
      </c>
    </row>
    <row r="587" spans="1:7" ht="17.100000000000001" customHeight="1">
      <c r="A587" s="902"/>
      <c r="B587" s="904"/>
      <c r="C587" s="852"/>
      <c r="D587" s="848" t="s">
        <v>231</v>
      </c>
      <c r="E587" s="849" t="s">
        <v>798</v>
      </c>
      <c r="F587" s="856" t="s">
        <v>1106</v>
      </c>
      <c r="G587" s="851">
        <v>250000</v>
      </c>
    </row>
    <row r="588" spans="1:7" ht="17.100000000000001" customHeight="1">
      <c r="A588" s="902"/>
      <c r="B588" s="904"/>
      <c r="C588" s="852"/>
      <c r="D588" s="848" t="s">
        <v>232</v>
      </c>
      <c r="E588" s="849" t="s">
        <v>881</v>
      </c>
      <c r="F588" s="856" t="s">
        <v>1023</v>
      </c>
      <c r="G588" s="851">
        <v>350000</v>
      </c>
    </row>
    <row r="589" spans="1:7" ht="17.100000000000001" customHeight="1">
      <c r="A589" s="902"/>
      <c r="B589" s="904"/>
      <c r="C589" s="852"/>
      <c r="D589" s="848" t="s">
        <v>800</v>
      </c>
      <c r="E589" s="849" t="s">
        <v>801</v>
      </c>
      <c r="F589" s="856" t="s">
        <v>895</v>
      </c>
      <c r="G589" s="851">
        <v>100000</v>
      </c>
    </row>
    <row r="590" spans="1:7" ht="17.100000000000001" customHeight="1">
      <c r="A590" s="902"/>
      <c r="B590" s="904"/>
      <c r="C590" s="852"/>
      <c r="D590" s="848" t="s">
        <v>803</v>
      </c>
      <c r="E590" s="849" t="s">
        <v>804</v>
      </c>
      <c r="F590" s="856" t="s">
        <v>1163</v>
      </c>
      <c r="G590" s="851">
        <v>1054548</v>
      </c>
    </row>
    <row r="591" spans="1:7" ht="17.100000000000001" customHeight="1">
      <c r="A591" s="902"/>
      <c r="B591" s="904"/>
      <c r="C591" s="852"/>
      <c r="D591" s="848" t="s">
        <v>809</v>
      </c>
      <c r="E591" s="849" t="s">
        <v>810</v>
      </c>
      <c r="F591" s="856" t="s">
        <v>1070</v>
      </c>
      <c r="G591" s="851">
        <v>10000</v>
      </c>
    </row>
    <row r="592" spans="1:7" ht="17.100000000000001" customHeight="1">
      <c r="A592" s="902"/>
      <c r="B592" s="904"/>
      <c r="C592" s="852"/>
      <c r="D592" s="848" t="s">
        <v>811</v>
      </c>
      <c r="E592" s="849" t="s">
        <v>812</v>
      </c>
      <c r="F592" s="856" t="s">
        <v>1164</v>
      </c>
      <c r="G592" s="851">
        <v>68000</v>
      </c>
    </row>
    <row r="593" spans="1:7" ht="17.100000000000001" customHeight="1">
      <c r="A593" s="902"/>
      <c r="B593" s="904"/>
      <c r="C593" s="852"/>
      <c r="D593" s="848" t="s">
        <v>1165</v>
      </c>
      <c r="E593" s="849" t="s">
        <v>1166</v>
      </c>
      <c r="F593" s="856" t="s">
        <v>1167</v>
      </c>
      <c r="G593" s="851">
        <v>0</v>
      </c>
    </row>
    <row r="594" spans="1:7" ht="17.100000000000001" customHeight="1">
      <c r="A594" s="902"/>
      <c r="B594" s="904"/>
      <c r="C594" s="852"/>
      <c r="D594" s="848" t="s">
        <v>917</v>
      </c>
      <c r="E594" s="849" t="s">
        <v>918</v>
      </c>
      <c r="F594" s="856" t="s">
        <v>1168</v>
      </c>
      <c r="G594" s="851">
        <v>40000</v>
      </c>
    </row>
    <row r="595" spans="1:7" ht="17.100000000000001" customHeight="1">
      <c r="A595" s="902"/>
      <c r="B595" s="904"/>
      <c r="C595" s="852"/>
      <c r="D595" s="848" t="s">
        <v>234</v>
      </c>
      <c r="E595" s="849" t="s">
        <v>814</v>
      </c>
      <c r="F595" s="856" t="s">
        <v>1104</v>
      </c>
      <c r="G595" s="851">
        <v>400000</v>
      </c>
    </row>
    <row r="596" spans="1:7" ht="17.100000000000001" customHeight="1">
      <c r="A596" s="902"/>
      <c r="B596" s="904"/>
      <c r="C596" s="852"/>
      <c r="D596" s="1121"/>
      <c r="E596" s="1123"/>
      <c r="F596" s="1123"/>
      <c r="G596" s="1124"/>
    </row>
    <row r="597" spans="1:7" ht="17.100000000000001" customHeight="1">
      <c r="A597" s="902"/>
      <c r="B597" s="904"/>
      <c r="C597" s="852"/>
      <c r="D597" s="1146" t="s">
        <v>816</v>
      </c>
      <c r="E597" s="1147"/>
      <c r="F597" s="856"/>
      <c r="G597" s="851">
        <f>G598</f>
        <v>50000</v>
      </c>
    </row>
    <row r="598" spans="1:7" ht="17.100000000000001" customHeight="1">
      <c r="A598" s="902"/>
      <c r="B598" s="904"/>
      <c r="C598" s="852"/>
      <c r="D598" s="875" t="s">
        <v>817</v>
      </c>
      <c r="E598" s="876" t="s">
        <v>818</v>
      </c>
      <c r="F598" s="873" t="s">
        <v>819</v>
      </c>
      <c r="G598" s="874">
        <v>50000</v>
      </c>
    </row>
    <row r="599" spans="1:7" ht="17.100000000000001" customHeight="1">
      <c r="A599" s="902"/>
      <c r="B599" s="904"/>
      <c r="C599" s="852"/>
      <c r="D599" s="1121"/>
      <c r="E599" s="1123"/>
      <c r="F599" s="1123"/>
      <c r="G599" s="1124"/>
    </row>
    <row r="600" spans="1:7" ht="17.100000000000001" customHeight="1">
      <c r="A600" s="902"/>
      <c r="B600" s="904"/>
      <c r="C600" s="852"/>
      <c r="D600" s="1140" t="s">
        <v>860</v>
      </c>
      <c r="E600" s="1152"/>
      <c r="F600" s="856"/>
      <c r="G600" s="851">
        <f>SUM(G601:G629)</f>
        <v>23500623</v>
      </c>
    </row>
    <row r="601" spans="1:7" ht="17.100000000000001" customHeight="1">
      <c r="A601" s="902"/>
      <c r="B601" s="1121"/>
      <c r="C601" s="1122"/>
      <c r="D601" s="848" t="s">
        <v>206</v>
      </c>
      <c r="E601" s="849" t="s">
        <v>1169</v>
      </c>
      <c r="F601" s="856" t="s">
        <v>1070</v>
      </c>
      <c r="G601" s="851">
        <v>20000</v>
      </c>
    </row>
    <row r="602" spans="1:7" ht="17.100000000000001" customHeight="1">
      <c r="A602" s="902"/>
      <c r="B602" s="1121"/>
      <c r="C602" s="1122"/>
      <c r="D602" s="848" t="s">
        <v>46</v>
      </c>
      <c r="E602" s="849" t="s">
        <v>756</v>
      </c>
      <c r="F602" s="856" t="s">
        <v>1170</v>
      </c>
      <c r="G602" s="851">
        <v>13032547</v>
      </c>
    </row>
    <row r="603" spans="1:7" ht="17.100000000000001" customHeight="1">
      <c r="A603" s="902"/>
      <c r="B603" s="1121"/>
      <c r="C603" s="1122"/>
      <c r="D603" s="848" t="s">
        <v>47</v>
      </c>
      <c r="E603" s="849" t="s">
        <v>756</v>
      </c>
      <c r="F603" s="856" t="s">
        <v>1171</v>
      </c>
      <c r="G603" s="851">
        <v>53500</v>
      </c>
    </row>
    <row r="604" spans="1:7" ht="17.100000000000001" customHeight="1">
      <c r="A604" s="902"/>
      <c r="B604" s="1121"/>
      <c r="C604" s="1122"/>
      <c r="D604" s="848" t="s">
        <v>125</v>
      </c>
      <c r="E604" s="849" t="s">
        <v>759</v>
      </c>
      <c r="F604" s="856" t="s">
        <v>1172</v>
      </c>
      <c r="G604" s="851">
        <v>895696</v>
      </c>
    </row>
    <row r="605" spans="1:7" ht="17.100000000000001" customHeight="1">
      <c r="A605" s="902"/>
      <c r="B605" s="1121"/>
      <c r="C605" s="1122"/>
      <c r="D605" s="848" t="s">
        <v>90</v>
      </c>
      <c r="E605" s="849" t="s">
        <v>759</v>
      </c>
      <c r="F605" s="856" t="s">
        <v>1173</v>
      </c>
      <c r="G605" s="851">
        <v>4800</v>
      </c>
    </row>
    <row r="606" spans="1:7" ht="17.100000000000001" customHeight="1">
      <c r="A606" s="902"/>
      <c r="B606" s="1121"/>
      <c r="C606" s="1122"/>
      <c r="D606" s="848" t="s">
        <v>48</v>
      </c>
      <c r="E606" s="849" t="s">
        <v>762</v>
      </c>
      <c r="F606" s="856" t="s">
        <v>1174</v>
      </c>
      <c r="G606" s="851">
        <v>2420965</v>
      </c>
    </row>
    <row r="607" spans="1:7" ht="17.100000000000001" customHeight="1">
      <c r="A607" s="902"/>
      <c r="B607" s="1121"/>
      <c r="C607" s="1122"/>
      <c r="D607" s="848" t="s">
        <v>49</v>
      </c>
      <c r="E607" s="849" t="s">
        <v>762</v>
      </c>
      <c r="F607" s="856" t="s">
        <v>1175</v>
      </c>
      <c r="G607" s="851">
        <v>10022</v>
      </c>
    </row>
    <row r="608" spans="1:7" ht="17.100000000000001" customHeight="1">
      <c r="A608" s="902"/>
      <c r="B608" s="1121"/>
      <c r="C608" s="1122"/>
      <c r="D608" s="848" t="s">
        <v>50</v>
      </c>
      <c r="E608" s="849" t="s">
        <v>765</v>
      </c>
      <c r="F608" s="856" t="s">
        <v>1176</v>
      </c>
      <c r="G608" s="851">
        <v>344642</v>
      </c>
    </row>
    <row r="609" spans="1:7" ht="17.100000000000001" customHeight="1">
      <c r="A609" s="902"/>
      <c r="B609" s="1121"/>
      <c r="C609" s="1122"/>
      <c r="D609" s="848" t="s">
        <v>51</v>
      </c>
      <c r="E609" s="849" t="s">
        <v>765</v>
      </c>
      <c r="F609" s="856" t="s">
        <v>1177</v>
      </c>
      <c r="G609" s="851">
        <v>1428</v>
      </c>
    </row>
    <row r="610" spans="1:7" ht="17.100000000000001" customHeight="1">
      <c r="A610" s="902"/>
      <c r="B610" s="1121"/>
      <c r="C610" s="1122"/>
      <c r="D610" s="848" t="s">
        <v>52</v>
      </c>
      <c r="E610" s="849" t="s">
        <v>768</v>
      </c>
      <c r="F610" s="856" t="s">
        <v>1178</v>
      </c>
      <c r="G610" s="851">
        <v>769900</v>
      </c>
    </row>
    <row r="611" spans="1:7" ht="17.100000000000001" customHeight="1">
      <c r="A611" s="902"/>
      <c r="B611" s="1121"/>
      <c r="C611" s="1122"/>
      <c r="D611" s="848" t="s">
        <v>54</v>
      </c>
      <c r="E611" s="849" t="s">
        <v>774</v>
      </c>
      <c r="F611" s="856" t="s">
        <v>1179</v>
      </c>
      <c r="G611" s="851">
        <v>387500</v>
      </c>
    </row>
    <row r="612" spans="1:7" ht="17.100000000000001" customHeight="1">
      <c r="A612" s="902"/>
      <c r="B612" s="1121"/>
      <c r="C612" s="1122"/>
      <c r="D612" s="848" t="s">
        <v>55</v>
      </c>
      <c r="E612" s="849" t="s">
        <v>774</v>
      </c>
      <c r="F612" s="856" t="s">
        <v>1180</v>
      </c>
      <c r="G612" s="851">
        <v>9000</v>
      </c>
    </row>
    <row r="613" spans="1:7" ht="17.100000000000001" customHeight="1">
      <c r="A613" s="902"/>
      <c r="B613" s="1121"/>
      <c r="C613" s="1122"/>
      <c r="D613" s="848" t="s">
        <v>131</v>
      </c>
      <c r="E613" s="849" t="s">
        <v>777</v>
      </c>
      <c r="F613" s="856" t="s">
        <v>1181</v>
      </c>
      <c r="G613" s="851">
        <v>180000</v>
      </c>
    </row>
    <row r="614" spans="1:7" ht="17.100000000000001" customHeight="1">
      <c r="A614" s="902"/>
      <c r="B614" s="1121"/>
      <c r="C614" s="1122"/>
      <c r="D614" s="848" t="s">
        <v>56</v>
      </c>
      <c r="E614" s="849" t="s">
        <v>785</v>
      </c>
      <c r="F614" s="856" t="s">
        <v>1182</v>
      </c>
      <c r="G614" s="851">
        <v>3516335</v>
      </c>
    </row>
    <row r="615" spans="1:7" ht="17.100000000000001" customHeight="1">
      <c r="A615" s="902"/>
      <c r="B615" s="1121"/>
      <c r="C615" s="1122"/>
      <c r="D615" s="848" t="s">
        <v>57</v>
      </c>
      <c r="E615" s="849" t="s">
        <v>785</v>
      </c>
      <c r="F615" s="856" t="s">
        <v>1183</v>
      </c>
      <c r="G615" s="851">
        <v>51588</v>
      </c>
    </row>
    <row r="616" spans="1:7" ht="17.100000000000001" customHeight="1">
      <c r="A616" s="902"/>
      <c r="B616" s="1121"/>
      <c r="C616" s="1122"/>
      <c r="D616" s="848" t="s">
        <v>133</v>
      </c>
      <c r="E616" s="849" t="s">
        <v>787</v>
      </c>
      <c r="F616" s="856" t="s">
        <v>1184</v>
      </c>
      <c r="G616" s="851">
        <v>6870</v>
      </c>
    </row>
    <row r="617" spans="1:7" ht="17.100000000000001" customHeight="1">
      <c r="A617" s="902"/>
      <c r="B617" s="1121"/>
      <c r="C617" s="1122"/>
      <c r="D617" s="848" t="s">
        <v>117</v>
      </c>
      <c r="E617" s="849" t="s">
        <v>787</v>
      </c>
      <c r="F617" s="856" t="s">
        <v>1185</v>
      </c>
      <c r="G617" s="851">
        <v>330</v>
      </c>
    </row>
    <row r="618" spans="1:7" ht="26.25" customHeight="1">
      <c r="A618" s="902"/>
      <c r="B618" s="1121"/>
      <c r="C618" s="1122"/>
      <c r="D618" s="848" t="s">
        <v>134</v>
      </c>
      <c r="E618" s="849" t="s">
        <v>789</v>
      </c>
      <c r="F618" s="856" t="s">
        <v>882</v>
      </c>
      <c r="G618" s="851">
        <v>1000</v>
      </c>
    </row>
    <row r="619" spans="1:7" ht="26.25" customHeight="1">
      <c r="A619" s="902"/>
      <c r="B619" s="1121"/>
      <c r="C619" s="1122"/>
      <c r="D619" s="848" t="s">
        <v>135</v>
      </c>
      <c r="E619" s="849" t="s">
        <v>792</v>
      </c>
      <c r="F619" s="856" t="s">
        <v>1186</v>
      </c>
      <c r="G619" s="851">
        <v>5525</v>
      </c>
    </row>
    <row r="620" spans="1:7" ht="25.5" customHeight="1">
      <c r="A620" s="902"/>
      <c r="B620" s="1121"/>
      <c r="C620" s="1122"/>
      <c r="D620" s="848" t="s">
        <v>101</v>
      </c>
      <c r="E620" s="849" t="s">
        <v>792</v>
      </c>
      <c r="F620" s="856" t="s">
        <v>1187</v>
      </c>
      <c r="G620" s="851">
        <v>975</v>
      </c>
    </row>
    <row r="621" spans="1:7" ht="22.5" customHeight="1">
      <c r="A621" s="902"/>
      <c r="B621" s="904"/>
      <c r="C621" s="852"/>
      <c r="D621" s="848" t="s">
        <v>207</v>
      </c>
      <c r="E621" s="849" t="s">
        <v>1188</v>
      </c>
      <c r="F621" s="856"/>
      <c r="G621" s="851">
        <v>37500</v>
      </c>
    </row>
    <row r="622" spans="1:7" ht="17.100000000000001" customHeight="1">
      <c r="A622" s="902"/>
      <c r="B622" s="1121"/>
      <c r="C622" s="1122"/>
      <c r="D622" s="848" t="s">
        <v>136</v>
      </c>
      <c r="E622" s="849" t="s">
        <v>795</v>
      </c>
      <c r="F622" s="856" t="s">
        <v>1189</v>
      </c>
      <c r="G622" s="851">
        <v>665500</v>
      </c>
    </row>
    <row r="623" spans="1:7" ht="21.75" customHeight="1">
      <c r="A623" s="902"/>
      <c r="B623" s="1121"/>
      <c r="C623" s="1122"/>
      <c r="D623" s="848" t="s">
        <v>126</v>
      </c>
      <c r="E623" s="849" t="s">
        <v>797</v>
      </c>
      <c r="F623" s="856" t="s">
        <v>1190</v>
      </c>
      <c r="G623" s="851">
        <v>29750</v>
      </c>
    </row>
    <row r="624" spans="1:7" ht="20.100000000000001" customHeight="1">
      <c r="A624" s="902"/>
      <c r="B624" s="1121"/>
      <c r="C624" s="1122"/>
      <c r="D624" s="848" t="s">
        <v>105</v>
      </c>
      <c r="E624" s="849" t="s">
        <v>797</v>
      </c>
      <c r="F624" s="856" t="s">
        <v>1191</v>
      </c>
      <c r="G624" s="851">
        <v>5250</v>
      </c>
    </row>
    <row r="625" spans="1:7" ht="17.100000000000001" customHeight="1">
      <c r="A625" s="902"/>
      <c r="B625" s="1121"/>
      <c r="C625" s="1122"/>
      <c r="D625" s="848" t="s">
        <v>127</v>
      </c>
      <c r="E625" s="849" t="s">
        <v>798</v>
      </c>
      <c r="F625" s="856" t="s">
        <v>1192</v>
      </c>
      <c r="G625" s="851">
        <v>287000</v>
      </c>
    </row>
    <row r="626" spans="1:7" ht="17.100000000000001" customHeight="1">
      <c r="A626" s="902"/>
      <c r="B626" s="1121"/>
      <c r="C626" s="1122"/>
      <c r="D626" s="848" t="s">
        <v>107</v>
      </c>
      <c r="E626" s="849" t="s">
        <v>798</v>
      </c>
      <c r="F626" s="856" t="s">
        <v>1193</v>
      </c>
      <c r="G626" s="851">
        <v>3000</v>
      </c>
    </row>
    <row r="627" spans="1:7" ht="17.100000000000001" customHeight="1">
      <c r="A627" s="902"/>
      <c r="B627" s="1121"/>
      <c r="C627" s="1122"/>
      <c r="D627" s="848" t="s">
        <v>128</v>
      </c>
      <c r="E627" s="849" t="s">
        <v>881</v>
      </c>
      <c r="F627" s="856" t="s">
        <v>1194</v>
      </c>
      <c r="G627" s="851">
        <v>300000</v>
      </c>
    </row>
    <row r="628" spans="1:7" ht="17.100000000000001" customHeight="1">
      <c r="A628" s="902"/>
      <c r="B628" s="1121"/>
      <c r="C628" s="1122"/>
      <c r="D628" s="848" t="s">
        <v>129</v>
      </c>
      <c r="E628" s="849" t="s">
        <v>814</v>
      </c>
      <c r="F628" s="856" t="s">
        <v>1195</v>
      </c>
      <c r="G628" s="851">
        <v>451000</v>
      </c>
    </row>
    <row r="629" spans="1:7" ht="17.100000000000001" customHeight="1">
      <c r="A629" s="902"/>
      <c r="B629" s="1121"/>
      <c r="C629" s="1122"/>
      <c r="D629" s="848" t="s">
        <v>130</v>
      </c>
      <c r="E629" s="849" t="s">
        <v>814</v>
      </c>
      <c r="F629" s="856" t="s">
        <v>1196</v>
      </c>
      <c r="G629" s="851">
        <v>9000</v>
      </c>
    </row>
    <row r="630" spans="1:7" ht="17.100000000000001" customHeight="1">
      <c r="A630" s="902"/>
      <c r="B630" s="904"/>
      <c r="C630" s="852"/>
      <c r="D630" s="1121"/>
      <c r="E630" s="1123"/>
      <c r="F630" s="1123"/>
      <c r="G630" s="1124"/>
    </row>
    <row r="631" spans="1:7" ht="17.100000000000001" customHeight="1">
      <c r="A631" s="902"/>
      <c r="B631" s="904"/>
      <c r="C631" s="852"/>
      <c r="D631" s="1144" t="s">
        <v>847</v>
      </c>
      <c r="E631" s="1145"/>
      <c r="F631" s="857"/>
      <c r="G631" s="843">
        <f>G632</f>
        <v>3317861</v>
      </c>
    </row>
    <row r="632" spans="1:7" ht="17.100000000000001" customHeight="1">
      <c r="A632" s="902"/>
      <c r="B632" s="904"/>
      <c r="C632" s="852"/>
      <c r="D632" s="1146" t="s">
        <v>821</v>
      </c>
      <c r="E632" s="1147"/>
      <c r="F632" s="856"/>
      <c r="G632" s="851">
        <f>SUM(G633:G637)</f>
        <v>3317861</v>
      </c>
    </row>
    <row r="633" spans="1:7" ht="17.100000000000001" customHeight="1">
      <c r="A633" s="902"/>
      <c r="B633" s="1121"/>
      <c r="C633" s="1122"/>
      <c r="D633" s="848" t="s">
        <v>181</v>
      </c>
      <c r="E633" s="849" t="s">
        <v>848</v>
      </c>
      <c r="F633" s="856" t="s">
        <v>1197</v>
      </c>
      <c r="G633" s="851">
        <v>700000</v>
      </c>
    </row>
    <row r="634" spans="1:7" ht="17.100000000000001" customHeight="1">
      <c r="A634" s="902"/>
      <c r="B634" s="1121"/>
      <c r="C634" s="1122"/>
      <c r="D634" s="848" t="s">
        <v>58</v>
      </c>
      <c r="E634" s="849" t="s">
        <v>848</v>
      </c>
      <c r="F634" s="856" t="s">
        <v>1023</v>
      </c>
      <c r="G634" s="851">
        <v>355000</v>
      </c>
    </row>
    <row r="635" spans="1:7" ht="17.100000000000001" customHeight="1">
      <c r="A635" s="902"/>
      <c r="B635" s="904"/>
      <c r="C635" s="852"/>
      <c r="D635" s="848" t="s">
        <v>203</v>
      </c>
      <c r="E635" s="849" t="s">
        <v>848</v>
      </c>
      <c r="F635" s="856"/>
      <c r="G635" s="851">
        <v>1225861</v>
      </c>
    </row>
    <row r="636" spans="1:7" ht="17.100000000000001" customHeight="1">
      <c r="A636" s="902"/>
      <c r="B636" s="1121"/>
      <c r="C636" s="1122"/>
      <c r="D636" s="848" t="s">
        <v>225</v>
      </c>
      <c r="E636" s="849" t="s">
        <v>822</v>
      </c>
      <c r="F636" s="856" t="s">
        <v>1198</v>
      </c>
      <c r="G636" s="851">
        <v>900000</v>
      </c>
    </row>
    <row r="637" spans="1:7" ht="17.100000000000001" customHeight="1">
      <c r="A637" s="902"/>
      <c r="B637" s="1148"/>
      <c r="C637" s="1149"/>
      <c r="D637" s="848" t="s">
        <v>59</v>
      </c>
      <c r="E637" s="849" t="s">
        <v>822</v>
      </c>
      <c r="F637" s="856" t="s">
        <v>1104</v>
      </c>
      <c r="G637" s="851">
        <v>137000</v>
      </c>
    </row>
    <row r="638" spans="1:7" ht="17.100000000000001" customHeight="1">
      <c r="A638" s="902"/>
      <c r="B638" s="1132" t="s">
        <v>608</v>
      </c>
      <c r="C638" s="1133"/>
      <c r="D638" s="838"/>
      <c r="E638" s="839" t="s">
        <v>442</v>
      </c>
      <c r="F638" s="858" t="s">
        <v>1199</v>
      </c>
      <c r="G638" s="841">
        <f>G639</f>
        <v>64000</v>
      </c>
    </row>
    <row r="639" spans="1:7" ht="17.100000000000001" customHeight="1">
      <c r="A639" s="902"/>
      <c r="B639" s="1134"/>
      <c r="C639" s="1135"/>
      <c r="D639" s="1138" t="s">
        <v>74</v>
      </c>
      <c r="E639" s="1139"/>
      <c r="F639" s="859"/>
      <c r="G639" s="843">
        <f>G640</f>
        <v>64000</v>
      </c>
    </row>
    <row r="640" spans="1:7" ht="17.100000000000001" customHeight="1">
      <c r="A640" s="902"/>
      <c r="B640" s="1136"/>
      <c r="C640" s="1137"/>
      <c r="D640" s="1140" t="s">
        <v>753</v>
      </c>
      <c r="E640" s="1152"/>
      <c r="F640" s="860"/>
      <c r="G640" s="851">
        <f>G641+G646</f>
        <v>64000</v>
      </c>
    </row>
    <row r="641" spans="1:7" ht="17.100000000000001" customHeight="1">
      <c r="A641" s="902"/>
      <c r="B641" s="1136"/>
      <c r="C641" s="1137"/>
      <c r="D641" s="1142" t="s">
        <v>754</v>
      </c>
      <c r="E641" s="1153"/>
      <c r="F641" s="860"/>
      <c r="G641" s="851">
        <f>SUM(G642:G644)</f>
        <v>46675</v>
      </c>
    </row>
    <row r="642" spans="1:7" ht="17.100000000000001" customHeight="1">
      <c r="A642" s="902"/>
      <c r="B642" s="1136"/>
      <c r="C642" s="1137"/>
      <c r="D642" s="848" t="s">
        <v>761</v>
      </c>
      <c r="E642" s="849" t="s">
        <v>762</v>
      </c>
      <c r="F642" s="856" t="s">
        <v>876</v>
      </c>
      <c r="G642" s="851">
        <v>3000</v>
      </c>
    </row>
    <row r="643" spans="1:7" ht="17.100000000000001" customHeight="1">
      <c r="A643" s="902"/>
      <c r="B643" s="1136"/>
      <c r="C643" s="1137"/>
      <c r="D643" s="848" t="s">
        <v>764</v>
      </c>
      <c r="E643" s="849" t="s">
        <v>765</v>
      </c>
      <c r="F643" s="856" t="s">
        <v>1200</v>
      </c>
      <c r="G643" s="851">
        <v>425</v>
      </c>
    </row>
    <row r="644" spans="1:7" ht="17.100000000000001" customHeight="1">
      <c r="A644" s="902"/>
      <c r="B644" s="1121"/>
      <c r="C644" s="1122"/>
      <c r="D644" s="848" t="s">
        <v>767</v>
      </c>
      <c r="E644" s="849" t="s">
        <v>768</v>
      </c>
      <c r="F644" s="856" t="s">
        <v>1201</v>
      </c>
      <c r="G644" s="851">
        <v>43250</v>
      </c>
    </row>
    <row r="645" spans="1:7" ht="17.100000000000001" customHeight="1">
      <c r="A645" s="902"/>
      <c r="B645" s="904"/>
      <c r="C645" s="852"/>
      <c r="D645" s="1121"/>
      <c r="E645" s="1123"/>
      <c r="F645" s="1123"/>
      <c r="G645" s="1124"/>
    </row>
    <row r="646" spans="1:7" ht="17.100000000000001" customHeight="1">
      <c r="A646" s="902"/>
      <c r="B646" s="904"/>
      <c r="C646" s="852"/>
      <c r="D646" s="1119" t="s">
        <v>770</v>
      </c>
      <c r="E646" s="1120"/>
      <c r="F646" s="856"/>
      <c r="G646" s="851">
        <f>SUM(G647:G648)</f>
        <v>17325</v>
      </c>
    </row>
    <row r="647" spans="1:7" ht="17.100000000000001" customHeight="1">
      <c r="A647" s="902"/>
      <c r="B647" s="1121"/>
      <c r="C647" s="1122"/>
      <c r="D647" s="848" t="s">
        <v>227</v>
      </c>
      <c r="E647" s="849" t="s">
        <v>774</v>
      </c>
      <c r="F647" s="856" t="s">
        <v>1042</v>
      </c>
      <c r="G647" s="851">
        <v>4000</v>
      </c>
    </row>
    <row r="648" spans="1:7" ht="17.100000000000001" customHeight="1">
      <c r="A648" s="902"/>
      <c r="B648" s="1148"/>
      <c r="C648" s="1149"/>
      <c r="D648" s="848" t="s">
        <v>228</v>
      </c>
      <c r="E648" s="849" t="s">
        <v>785</v>
      </c>
      <c r="F648" s="856" t="s">
        <v>1202</v>
      </c>
      <c r="G648" s="851">
        <v>13325</v>
      </c>
    </row>
    <row r="649" spans="1:7" ht="17.100000000000001" customHeight="1">
      <c r="A649" s="902"/>
      <c r="B649" s="1132" t="s">
        <v>139</v>
      </c>
      <c r="C649" s="1133"/>
      <c r="D649" s="838"/>
      <c r="E649" s="839" t="s">
        <v>1203</v>
      </c>
      <c r="F649" s="858" t="s">
        <v>1204</v>
      </c>
      <c r="G649" s="841">
        <f>G650</f>
        <v>428222</v>
      </c>
    </row>
    <row r="650" spans="1:7" ht="17.100000000000001" customHeight="1">
      <c r="A650" s="902"/>
      <c r="B650" s="1136"/>
      <c r="C650" s="1137"/>
      <c r="D650" s="1138" t="s">
        <v>752</v>
      </c>
      <c r="E650" s="1139"/>
      <c r="F650" s="859"/>
      <c r="G650" s="843">
        <f>G651</f>
        <v>428222</v>
      </c>
    </row>
    <row r="651" spans="1:7" ht="17.100000000000001" customHeight="1">
      <c r="A651" s="902"/>
      <c r="B651" s="1136"/>
      <c r="C651" s="1137"/>
      <c r="D651" s="1140" t="s">
        <v>860</v>
      </c>
      <c r="E651" s="1152"/>
      <c r="F651" s="860"/>
      <c r="G651" s="851">
        <f>SUM(G652:G679)</f>
        <v>428222</v>
      </c>
    </row>
    <row r="652" spans="1:7" ht="17.100000000000001" customHeight="1">
      <c r="A652" s="902"/>
      <c r="B652" s="1136"/>
      <c r="C652" s="1137"/>
      <c r="D652" s="848" t="s">
        <v>88</v>
      </c>
      <c r="E652" s="849" t="s">
        <v>756</v>
      </c>
      <c r="F652" s="856" t="s">
        <v>1205</v>
      </c>
      <c r="G652" s="851">
        <v>171087</v>
      </c>
    </row>
    <row r="653" spans="1:7" ht="17.100000000000001" customHeight="1">
      <c r="A653" s="902"/>
      <c r="B653" s="1136"/>
      <c r="C653" s="1137"/>
      <c r="D653" s="848" t="s">
        <v>47</v>
      </c>
      <c r="E653" s="849" t="s">
        <v>756</v>
      </c>
      <c r="F653" s="856" t="s">
        <v>1206</v>
      </c>
      <c r="G653" s="851">
        <v>30192</v>
      </c>
    </row>
    <row r="654" spans="1:7" ht="17.100000000000001" customHeight="1">
      <c r="A654" s="902"/>
      <c r="B654" s="1121"/>
      <c r="C654" s="1122"/>
      <c r="D654" s="848" t="s">
        <v>89</v>
      </c>
      <c r="E654" s="849" t="s">
        <v>759</v>
      </c>
      <c r="F654" s="856" t="s">
        <v>1207</v>
      </c>
      <c r="G654" s="851">
        <v>25153</v>
      </c>
    </row>
    <row r="655" spans="1:7" ht="17.100000000000001" customHeight="1">
      <c r="A655" s="902"/>
      <c r="B655" s="1121"/>
      <c r="C655" s="1122"/>
      <c r="D655" s="848" t="s">
        <v>90</v>
      </c>
      <c r="E655" s="849" t="s">
        <v>759</v>
      </c>
      <c r="F655" s="856" t="s">
        <v>1208</v>
      </c>
      <c r="G655" s="851">
        <v>4439</v>
      </c>
    </row>
    <row r="656" spans="1:7" ht="17.100000000000001" customHeight="1">
      <c r="A656" s="902"/>
      <c r="B656" s="1121"/>
      <c r="C656" s="1122"/>
      <c r="D656" s="848" t="s">
        <v>91</v>
      </c>
      <c r="E656" s="849" t="s">
        <v>762</v>
      </c>
      <c r="F656" s="856" t="s">
        <v>1209</v>
      </c>
      <c r="G656" s="851">
        <v>33557</v>
      </c>
    </row>
    <row r="657" spans="1:7" ht="17.100000000000001" customHeight="1">
      <c r="A657" s="902"/>
      <c r="B657" s="1121"/>
      <c r="C657" s="1122"/>
      <c r="D657" s="848" t="s">
        <v>49</v>
      </c>
      <c r="E657" s="849" t="s">
        <v>762</v>
      </c>
      <c r="F657" s="856" t="s">
        <v>1210</v>
      </c>
      <c r="G657" s="851">
        <v>5922</v>
      </c>
    </row>
    <row r="658" spans="1:7" ht="17.100000000000001" customHeight="1">
      <c r="A658" s="902"/>
      <c r="B658" s="1121"/>
      <c r="C658" s="1122"/>
      <c r="D658" s="848" t="s">
        <v>92</v>
      </c>
      <c r="E658" s="849" t="s">
        <v>765</v>
      </c>
      <c r="F658" s="856" t="s">
        <v>1211</v>
      </c>
      <c r="G658" s="851">
        <v>4808</v>
      </c>
    </row>
    <row r="659" spans="1:7" ht="17.100000000000001" customHeight="1">
      <c r="A659" s="902"/>
      <c r="B659" s="1121"/>
      <c r="C659" s="1122"/>
      <c r="D659" s="848" t="s">
        <v>51</v>
      </c>
      <c r="E659" s="849" t="s">
        <v>765</v>
      </c>
      <c r="F659" s="856" t="s">
        <v>1212</v>
      </c>
      <c r="G659" s="851">
        <v>848</v>
      </c>
    </row>
    <row r="660" spans="1:7" ht="17.100000000000001" customHeight="1">
      <c r="A660" s="902"/>
      <c r="B660" s="1121"/>
      <c r="C660" s="1122"/>
      <c r="D660" s="848" t="s">
        <v>93</v>
      </c>
      <c r="E660" s="849" t="s">
        <v>768</v>
      </c>
      <c r="F660" s="856" t="s">
        <v>1213</v>
      </c>
      <c r="G660" s="851">
        <v>4250</v>
      </c>
    </row>
    <row r="661" spans="1:7" ht="17.100000000000001" customHeight="1">
      <c r="A661" s="902"/>
      <c r="B661" s="1121"/>
      <c r="C661" s="1122"/>
      <c r="D661" s="848" t="s">
        <v>53</v>
      </c>
      <c r="E661" s="849" t="s">
        <v>768</v>
      </c>
      <c r="F661" s="856" t="s">
        <v>239</v>
      </c>
      <c r="G661" s="851">
        <v>750</v>
      </c>
    </row>
    <row r="662" spans="1:7" ht="17.100000000000001" customHeight="1">
      <c r="A662" s="902"/>
      <c r="B662" s="1121"/>
      <c r="C662" s="1122"/>
      <c r="D662" s="848" t="s">
        <v>94</v>
      </c>
      <c r="E662" s="849" t="s">
        <v>774</v>
      </c>
      <c r="F662" s="856" t="s">
        <v>987</v>
      </c>
      <c r="G662" s="851">
        <v>11474</v>
      </c>
    </row>
    <row r="663" spans="1:7" ht="17.100000000000001" customHeight="1">
      <c r="A663" s="902"/>
      <c r="B663" s="1121"/>
      <c r="C663" s="1122"/>
      <c r="D663" s="848" t="s">
        <v>55</v>
      </c>
      <c r="E663" s="849" t="s">
        <v>774</v>
      </c>
      <c r="F663" s="856" t="s">
        <v>988</v>
      </c>
      <c r="G663" s="851">
        <v>2025</v>
      </c>
    </row>
    <row r="664" spans="1:7" ht="17.100000000000001" customHeight="1">
      <c r="A664" s="902"/>
      <c r="B664" s="1121"/>
      <c r="C664" s="1122"/>
      <c r="D664" s="848" t="s">
        <v>95</v>
      </c>
      <c r="E664" s="849" t="s">
        <v>777</v>
      </c>
      <c r="F664" s="856" t="s">
        <v>1200</v>
      </c>
      <c r="G664" s="851">
        <v>425</v>
      </c>
    </row>
    <row r="665" spans="1:7" ht="17.100000000000001" customHeight="1">
      <c r="A665" s="902"/>
      <c r="B665" s="1121"/>
      <c r="C665" s="1122"/>
      <c r="D665" s="848" t="s">
        <v>96</v>
      </c>
      <c r="E665" s="849" t="s">
        <v>777</v>
      </c>
      <c r="F665" s="856" t="s">
        <v>1214</v>
      </c>
      <c r="G665" s="851">
        <v>75</v>
      </c>
    </row>
    <row r="666" spans="1:7" ht="17.100000000000001" customHeight="1">
      <c r="A666" s="902"/>
      <c r="B666" s="1121"/>
      <c r="C666" s="1122"/>
      <c r="D666" s="848" t="s">
        <v>99</v>
      </c>
      <c r="E666" s="849" t="s">
        <v>785</v>
      </c>
      <c r="F666" s="856" t="s">
        <v>1215</v>
      </c>
      <c r="G666" s="851">
        <v>49326</v>
      </c>
    </row>
    <row r="667" spans="1:7" ht="17.100000000000001" customHeight="1">
      <c r="A667" s="902"/>
      <c r="B667" s="1121"/>
      <c r="C667" s="1122"/>
      <c r="D667" s="848" t="s">
        <v>57</v>
      </c>
      <c r="E667" s="849" t="s">
        <v>785</v>
      </c>
      <c r="F667" s="856" t="s">
        <v>1216</v>
      </c>
      <c r="G667" s="851">
        <v>8704</v>
      </c>
    </row>
    <row r="668" spans="1:7" ht="17.100000000000001" customHeight="1">
      <c r="A668" s="902"/>
      <c r="B668" s="1121"/>
      <c r="C668" s="1122"/>
      <c r="D668" s="848" t="s">
        <v>116</v>
      </c>
      <c r="E668" s="849" t="s">
        <v>787</v>
      </c>
      <c r="F668" s="856" t="s">
        <v>1217</v>
      </c>
      <c r="G668" s="851">
        <v>425</v>
      </c>
    </row>
    <row r="669" spans="1:7" ht="17.100000000000001" customHeight="1">
      <c r="A669" s="902"/>
      <c r="B669" s="1121"/>
      <c r="C669" s="1122"/>
      <c r="D669" s="848" t="s">
        <v>117</v>
      </c>
      <c r="E669" s="849" t="s">
        <v>787</v>
      </c>
      <c r="F669" s="856" t="s">
        <v>1218</v>
      </c>
      <c r="G669" s="851">
        <v>75</v>
      </c>
    </row>
    <row r="670" spans="1:7" ht="24.75" customHeight="1">
      <c r="A670" s="902"/>
      <c r="B670" s="1121"/>
      <c r="C670" s="1122"/>
      <c r="D670" s="848" t="s">
        <v>100</v>
      </c>
      <c r="E670" s="849" t="s">
        <v>792</v>
      </c>
      <c r="F670" s="856" t="s">
        <v>978</v>
      </c>
      <c r="G670" s="851">
        <v>901</v>
      </c>
    </row>
    <row r="671" spans="1:7" ht="24.75" customHeight="1">
      <c r="A671" s="902"/>
      <c r="B671" s="1121"/>
      <c r="C671" s="1122"/>
      <c r="D671" s="848" t="s">
        <v>101</v>
      </c>
      <c r="E671" s="849" t="s">
        <v>792</v>
      </c>
      <c r="F671" s="856" t="s">
        <v>979</v>
      </c>
      <c r="G671" s="851">
        <v>159</v>
      </c>
    </row>
    <row r="672" spans="1:7" ht="17.100000000000001" customHeight="1">
      <c r="A672" s="902"/>
      <c r="B672" s="1121"/>
      <c r="C672" s="1122"/>
      <c r="D672" s="848" t="s">
        <v>143</v>
      </c>
      <c r="E672" s="849" t="s">
        <v>795</v>
      </c>
      <c r="F672" s="856" t="s">
        <v>1219</v>
      </c>
      <c r="G672" s="851">
        <v>42500</v>
      </c>
    </row>
    <row r="673" spans="1:7" ht="17.100000000000001" customHeight="1">
      <c r="A673" s="902"/>
      <c r="B673" s="1121"/>
      <c r="C673" s="1122"/>
      <c r="D673" s="848" t="s">
        <v>137</v>
      </c>
      <c r="E673" s="849" t="s">
        <v>795</v>
      </c>
      <c r="F673" s="856" t="s">
        <v>867</v>
      </c>
      <c r="G673" s="851">
        <v>7500</v>
      </c>
    </row>
    <row r="674" spans="1:7" ht="20.25" customHeight="1">
      <c r="A674" s="902"/>
      <c r="B674" s="1121"/>
      <c r="C674" s="1122"/>
      <c r="D674" s="848" t="s">
        <v>104</v>
      </c>
      <c r="E674" s="849" t="s">
        <v>797</v>
      </c>
      <c r="F674" s="856" t="s">
        <v>1220</v>
      </c>
      <c r="G674" s="851">
        <v>12963</v>
      </c>
    </row>
    <row r="675" spans="1:7" ht="16.5" customHeight="1">
      <c r="A675" s="902"/>
      <c r="B675" s="1121"/>
      <c r="C675" s="1122"/>
      <c r="D675" s="848" t="s">
        <v>105</v>
      </c>
      <c r="E675" s="849" t="s">
        <v>797</v>
      </c>
      <c r="F675" s="856" t="s">
        <v>1221</v>
      </c>
      <c r="G675" s="851">
        <v>2287</v>
      </c>
    </row>
    <row r="676" spans="1:7" ht="17.100000000000001" customHeight="1">
      <c r="A676" s="902"/>
      <c r="B676" s="1121"/>
      <c r="C676" s="1122"/>
      <c r="D676" s="848" t="s">
        <v>106</v>
      </c>
      <c r="E676" s="849" t="s">
        <v>798</v>
      </c>
      <c r="F676" s="856" t="s">
        <v>1222</v>
      </c>
      <c r="G676" s="851">
        <v>3400</v>
      </c>
    </row>
    <row r="677" spans="1:7" ht="17.100000000000001" customHeight="1">
      <c r="A677" s="902"/>
      <c r="B677" s="1121"/>
      <c r="C677" s="1122"/>
      <c r="D677" s="848" t="s">
        <v>107</v>
      </c>
      <c r="E677" s="849" t="s">
        <v>798</v>
      </c>
      <c r="F677" s="856" t="s">
        <v>565</v>
      </c>
      <c r="G677" s="851">
        <v>600</v>
      </c>
    </row>
    <row r="678" spans="1:7" ht="17.100000000000001" customHeight="1">
      <c r="A678" s="902"/>
      <c r="B678" s="1121"/>
      <c r="C678" s="1122"/>
      <c r="D678" s="848" t="s">
        <v>120</v>
      </c>
      <c r="E678" s="849" t="s">
        <v>804</v>
      </c>
      <c r="F678" s="856" t="s">
        <v>1223</v>
      </c>
      <c r="G678" s="851">
        <v>3720</v>
      </c>
    </row>
    <row r="679" spans="1:7" ht="17.100000000000001" customHeight="1">
      <c r="A679" s="902"/>
      <c r="B679" s="1148"/>
      <c r="C679" s="1149"/>
      <c r="D679" s="848" t="s">
        <v>121</v>
      </c>
      <c r="E679" s="849" t="s">
        <v>804</v>
      </c>
      <c r="F679" s="856" t="s">
        <v>1224</v>
      </c>
      <c r="G679" s="851">
        <v>657</v>
      </c>
    </row>
    <row r="680" spans="1:7" ht="17.100000000000001" customHeight="1">
      <c r="A680" s="902"/>
      <c r="B680" s="1132" t="s">
        <v>45</v>
      </c>
      <c r="C680" s="1133"/>
      <c r="D680" s="838"/>
      <c r="E680" s="839" t="s">
        <v>301</v>
      </c>
      <c r="F680" s="858" t="s">
        <v>1225</v>
      </c>
      <c r="G680" s="841">
        <f>G681+G709</f>
        <v>18312428</v>
      </c>
    </row>
    <row r="681" spans="1:7" ht="17.100000000000001" customHeight="1">
      <c r="A681" s="902"/>
      <c r="B681" s="1121"/>
      <c r="C681" s="1122"/>
      <c r="D681" s="1138" t="s">
        <v>752</v>
      </c>
      <c r="E681" s="1139"/>
      <c r="F681" s="857"/>
      <c r="G681" s="843">
        <f>G682+G691+G694</f>
        <v>17968439</v>
      </c>
    </row>
    <row r="682" spans="1:7" ht="17.100000000000001" customHeight="1">
      <c r="A682" s="902"/>
      <c r="B682" s="1121"/>
      <c r="C682" s="1122"/>
      <c r="D682" s="1140" t="s">
        <v>753</v>
      </c>
      <c r="E682" s="1152"/>
      <c r="F682" s="856"/>
      <c r="G682" s="851">
        <f>G683+G686</f>
        <v>15730858</v>
      </c>
    </row>
    <row r="683" spans="1:7" ht="17.100000000000001" customHeight="1">
      <c r="A683" s="902"/>
      <c r="B683" s="1121"/>
      <c r="C683" s="1122"/>
      <c r="D683" s="1142" t="s">
        <v>754</v>
      </c>
      <c r="E683" s="1153"/>
      <c r="F683" s="856"/>
      <c r="G683" s="851">
        <f>G684</f>
        <v>40000</v>
      </c>
    </row>
    <row r="684" spans="1:7" ht="17.100000000000001" customHeight="1">
      <c r="A684" s="902"/>
      <c r="B684" s="1121"/>
      <c r="C684" s="1122"/>
      <c r="D684" s="848" t="s">
        <v>767</v>
      </c>
      <c r="E684" s="849" t="s">
        <v>768</v>
      </c>
      <c r="F684" s="856" t="s">
        <v>1226</v>
      </c>
      <c r="G684" s="851">
        <v>40000</v>
      </c>
    </row>
    <row r="685" spans="1:7" ht="17.100000000000001" customHeight="1">
      <c r="A685" s="902"/>
      <c r="B685" s="1121"/>
      <c r="C685" s="1122"/>
      <c r="D685" s="1121"/>
      <c r="E685" s="1123"/>
      <c r="F685" s="1123"/>
      <c r="G685" s="1124"/>
    </row>
    <row r="686" spans="1:7" ht="17.100000000000001" customHeight="1">
      <c r="A686" s="902"/>
      <c r="B686" s="1121"/>
      <c r="C686" s="1122"/>
      <c r="D686" s="1119" t="s">
        <v>770</v>
      </c>
      <c r="E686" s="1120"/>
      <c r="F686" s="856"/>
      <c r="G686" s="851">
        <f>SUM(G687:G689)</f>
        <v>15690858</v>
      </c>
    </row>
    <row r="687" spans="1:7" ht="17.100000000000001" customHeight="1">
      <c r="A687" s="902"/>
      <c r="B687" s="1121"/>
      <c r="C687" s="1122"/>
      <c r="D687" s="848" t="s">
        <v>227</v>
      </c>
      <c r="E687" s="849" t="s">
        <v>774</v>
      </c>
      <c r="F687" s="856" t="s">
        <v>1227</v>
      </c>
      <c r="G687" s="851">
        <v>439000</v>
      </c>
    </row>
    <row r="688" spans="1:7" ht="17.100000000000001" customHeight="1">
      <c r="A688" s="902"/>
      <c r="B688" s="1121"/>
      <c r="C688" s="1122"/>
      <c r="D688" s="848" t="s">
        <v>228</v>
      </c>
      <c r="E688" s="849" t="s">
        <v>785</v>
      </c>
      <c r="F688" s="856" t="s">
        <v>1228</v>
      </c>
      <c r="G688" s="851">
        <v>15235258</v>
      </c>
    </row>
    <row r="689" spans="1:7" ht="17.100000000000001" customHeight="1">
      <c r="A689" s="902"/>
      <c r="B689" s="1121"/>
      <c r="C689" s="1122"/>
      <c r="D689" s="848" t="s">
        <v>1162</v>
      </c>
      <c r="E689" s="849" t="s">
        <v>980</v>
      </c>
      <c r="F689" s="856" t="s">
        <v>1229</v>
      </c>
      <c r="G689" s="851">
        <v>16600</v>
      </c>
    </row>
    <row r="690" spans="1:7" ht="17.100000000000001" customHeight="1">
      <c r="A690" s="902"/>
      <c r="B690" s="1121"/>
      <c r="C690" s="1122"/>
      <c r="D690" s="1121"/>
      <c r="E690" s="1123"/>
      <c r="F690" s="1123"/>
      <c r="G690" s="1124"/>
    </row>
    <row r="691" spans="1:7" ht="17.100000000000001" customHeight="1">
      <c r="A691" s="902"/>
      <c r="B691" s="1121"/>
      <c r="C691" s="1122"/>
      <c r="D691" s="1146" t="s">
        <v>854</v>
      </c>
      <c r="E691" s="1147"/>
      <c r="F691" s="856"/>
      <c r="G691" s="851">
        <f>G692</f>
        <v>300000</v>
      </c>
    </row>
    <row r="692" spans="1:7" ht="27" customHeight="1">
      <c r="A692" s="902"/>
      <c r="B692" s="1121"/>
      <c r="C692" s="1122"/>
      <c r="D692" s="848" t="s">
        <v>677</v>
      </c>
      <c r="E692" s="849" t="s">
        <v>1230</v>
      </c>
      <c r="F692" s="856" t="s">
        <v>1106</v>
      </c>
      <c r="G692" s="851">
        <v>300000</v>
      </c>
    </row>
    <row r="693" spans="1:7" ht="17.100000000000001" customHeight="1">
      <c r="A693" s="902"/>
      <c r="B693" s="1121"/>
      <c r="C693" s="1122"/>
      <c r="D693" s="1121"/>
      <c r="E693" s="1123"/>
      <c r="F693" s="1123"/>
      <c r="G693" s="1124"/>
    </row>
    <row r="694" spans="1:7" ht="17.100000000000001" customHeight="1">
      <c r="A694" s="902"/>
      <c r="B694" s="1121"/>
      <c r="C694" s="1122"/>
      <c r="D694" s="1140" t="s">
        <v>860</v>
      </c>
      <c r="E694" s="1152"/>
      <c r="F694" s="856"/>
      <c r="G694" s="851">
        <f>SUM(G695:G707)</f>
        <v>1937581</v>
      </c>
    </row>
    <row r="695" spans="1:7" ht="17.100000000000001" customHeight="1">
      <c r="A695" s="902"/>
      <c r="B695" s="1121"/>
      <c r="C695" s="1122"/>
      <c r="D695" s="848" t="s">
        <v>46</v>
      </c>
      <c r="E695" s="849" t="s">
        <v>756</v>
      </c>
      <c r="F695" s="856"/>
      <c r="G695" s="851">
        <v>32926</v>
      </c>
    </row>
    <row r="696" spans="1:7" ht="17.100000000000001" customHeight="1">
      <c r="A696" s="902"/>
      <c r="B696" s="1121"/>
      <c r="C696" s="1122"/>
      <c r="D696" s="848" t="s">
        <v>47</v>
      </c>
      <c r="E696" s="849" t="s">
        <v>756</v>
      </c>
      <c r="F696" s="856"/>
      <c r="G696" s="851">
        <v>5811</v>
      </c>
    </row>
    <row r="697" spans="1:7" ht="17.100000000000001" customHeight="1">
      <c r="A697" s="902"/>
      <c r="B697" s="1121"/>
      <c r="C697" s="1122"/>
      <c r="D697" s="848" t="s">
        <v>48</v>
      </c>
      <c r="E697" s="849" t="s">
        <v>762</v>
      </c>
      <c r="F697" s="856"/>
      <c r="G697" s="851">
        <v>5675</v>
      </c>
    </row>
    <row r="698" spans="1:7" ht="17.100000000000001" customHeight="1">
      <c r="A698" s="902"/>
      <c r="B698" s="1121"/>
      <c r="C698" s="1122"/>
      <c r="D698" s="848" t="s">
        <v>49</v>
      </c>
      <c r="E698" s="849" t="s">
        <v>762</v>
      </c>
      <c r="F698" s="856"/>
      <c r="G698" s="851">
        <v>1002</v>
      </c>
    </row>
    <row r="699" spans="1:7" ht="17.100000000000001" customHeight="1">
      <c r="A699" s="902"/>
      <c r="B699" s="1121"/>
      <c r="C699" s="1122"/>
      <c r="D699" s="848" t="s">
        <v>50</v>
      </c>
      <c r="E699" s="849" t="s">
        <v>765</v>
      </c>
      <c r="F699" s="856"/>
      <c r="G699" s="851">
        <v>809</v>
      </c>
    </row>
    <row r="700" spans="1:7" ht="17.100000000000001" customHeight="1">
      <c r="A700" s="902"/>
      <c r="B700" s="1121"/>
      <c r="C700" s="1122"/>
      <c r="D700" s="848" t="s">
        <v>51</v>
      </c>
      <c r="E700" s="849" t="s">
        <v>765</v>
      </c>
      <c r="F700" s="856"/>
      <c r="G700" s="851">
        <v>143</v>
      </c>
    </row>
    <row r="701" spans="1:7" ht="17.100000000000001" customHeight="1">
      <c r="A701" s="902"/>
      <c r="B701" s="1121"/>
      <c r="C701" s="1122"/>
      <c r="D701" s="848" t="s">
        <v>52</v>
      </c>
      <c r="E701" s="849" t="s">
        <v>768</v>
      </c>
      <c r="F701" s="856"/>
      <c r="G701" s="851">
        <v>74261</v>
      </c>
    </row>
    <row r="702" spans="1:7" ht="17.100000000000001" customHeight="1">
      <c r="A702" s="902"/>
      <c r="B702" s="1121"/>
      <c r="C702" s="1122"/>
      <c r="D702" s="848" t="s">
        <v>53</v>
      </c>
      <c r="E702" s="849" t="s">
        <v>768</v>
      </c>
      <c r="F702" s="856"/>
      <c r="G702" s="851">
        <v>8785</v>
      </c>
    </row>
    <row r="703" spans="1:7" ht="17.100000000000001" customHeight="1">
      <c r="A703" s="902"/>
      <c r="B703" s="1121"/>
      <c r="C703" s="1122"/>
      <c r="D703" s="848" t="s">
        <v>54</v>
      </c>
      <c r="E703" s="849" t="s">
        <v>774</v>
      </c>
      <c r="F703" s="856"/>
      <c r="G703" s="851">
        <v>2474</v>
      </c>
    </row>
    <row r="704" spans="1:7" ht="17.100000000000001" customHeight="1">
      <c r="A704" s="902"/>
      <c r="B704" s="1121"/>
      <c r="C704" s="1122"/>
      <c r="D704" s="848" t="s">
        <v>55</v>
      </c>
      <c r="E704" s="849" t="s">
        <v>774</v>
      </c>
      <c r="F704" s="856"/>
      <c r="G704" s="851">
        <v>402</v>
      </c>
    </row>
    <row r="705" spans="1:7" ht="17.100000000000001" customHeight="1">
      <c r="A705" s="902"/>
      <c r="B705" s="1121"/>
      <c r="C705" s="1122"/>
      <c r="D705" s="848" t="s">
        <v>99</v>
      </c>
      <c r="E705" s="849" t="s">
        <v>785</v>
      </c>
      <c r="F705" s="856" t="s">
        <v>1231</v>
      </c>
      <c r="G705" s="851">
        <v>999800</v>
      </c>
    </row>
    <row r="706" spans="1:7" ht="17.100000000000001" customHeight="1">
      <c r="A706" s="902"/>
      <c r="B706" s="1121"/>
      <c r="C706" s="1122"/>
      <c r="D706" s="877" t="s">
        <v>56</v>
      </c>
      <c r="E706" s="878" t="s">
        <v>785</v>
      </c>
      <c r="F706" s="879"/>
      <c r="G706" s="880">
        <v>337506</v>
      </c>
    </row>
    <row r="707" spans="1:7" ht="17.100000000000001" customHeight="1">
      <c r="A707" s="902"/>
      <c r="B707" s="1121"/>
      <c r="C707" s="1123"/>
      <c r="D707" s="881" t="s">
        <v>57</v>
      </c>
      <c r="E707" s="882" t="s">
        <v>785</v>
      </c>
      <c r="F707" s="883" t="s">
        <v>1232</v>
      </c>
      <c r="G707" s="845">
        <v>467987</v>
      </c>
    </row>
    <row r="708" spans="1:7" ht="17.100000000000001" customHeight="1">
      <c r="A708" s="902"/>
      <c r="B708" s="1121"/>
      <c r="C708" s="1123"/>
      <c r="D708" s="1160"/>
      <c r="E708" s="1161"/>
      <c r="F708" s="1161"/>
      <c r="G708" s="1162"/>
    </row>
    <row r="709" spans="1:7" ht="17.100000000000001" customHeight="1">
      <c r="A709" s="902"/>
      <c r="B709" s="1121"/>
      <c r="C709" s="1123"/>
      <c r="D709" s="1163" t="s">
        <v>847</v>
      </c>
      <c r="E709" s="1163"/>
      <c r="F709" s="884"/>
      <c r="G709" s="885">
        <f>G710</f>
        <v>343989</v>
      </c>
    </row>
    <row r="710" spans="1:7" ht="17.100000000000001" customHeight="1">
      <c r="A710" s="902"/>
      <c r="B710" s="1121"/>
      <c r="C710" s="1123"/>
      <c r="D710" s="1164" t="s">
        <v>821</v>
      </c>
      <c r="E710" s="1164"/>
      <c r="F710" s="886"/>
      <c r="G710" s="845">
        <f>SUM(G711:G715)</f>
        <v>343989</v>
      </c>
    </row>
    <row r="711" spans="1:7" ht="17.100000000000001" customHeight="1">
      <c r="A711" s="902"/>
      <c r="B711" s="1121"/>
      <c r="C711" s="1123"/>
      <c r="D711" s="881" t="s">
        <v>58</v>
      </c>
      <c r="E711" s="882" t="s">
        <v>848</v>
      </c>
      <c r="F711" s="883"/>
      <c r="G711" s="845">
        <v>100291</v>
      </c>
    </row>
    <row r="712" spans="1:7" ht="17.100000000000001" customHeight="1">
      <c r="A712" s="902"/>
      <c r="B712" s="1121"/>
      <c r="C712" s="1122"/>
      <c r="D712" s="875" t="s">
        <v>203</v>
      </c>
      <c r="E712" s="876" t="s">
        <v>848</v>
      </c>
      <c r="F712" s="873"/>
      <c r="G712" s="887">
        <v>17698</v>
      </c>
    </row>
    <row r="713" spans="1:7" ht="17.100000000000001" customHeight="1">
      <c r="A713" s="902"/>
      <c r="B713" s="1121"/>
      <c r="C713" s="1122"/>
      <c r="D713" s="848" t="s">
        <v>225</v>
      </c>
      <c r="E713" s="849" t="s">
        <v>822</v>
      </c>
      <c r="F713" s="856" t="s">
        <v>853</v>
      </c>
      <c r="G713" s="845">
        <v>190000</v>
      </c>
    </row>
    <row r="714" spans="1:7" ht="17.100000000000001" customHeight="1">
      <c r="A714" s="902"/>
      <c r="B714" s="1121"/>
      <c r="C714" s="1122"/>
      <c r="D714" s="848" t="s">
        <v>59</v>
      </c>
      <c r="E714" s="849" t="s">
        <v>822</v>
      </c>
      <c r="F714" s="856"/>
      <c r="G714" s="845">
        <v>32400</v>
      </c>
    </row>
    <row r="715" spans="1:7" ht="17.100000000000001" customHeight="1">
      <c r="A715" s="902"/>
      <c r="B715" s="1148"/>
      <c r="C715" s="1149"/>
      <c r="D715" s="848" t="s">
        <v>892</v>
      </c>
      <c r="E715" s="849" t="s">
        <v>822</v>
      </c>
      <c r="F715" s="856"/>
      <c r="G715" s="845">
        <v>3600</v>
      </c>
    </row>
    <row r="716" spans="1:7" ht="17.100000000000001" customHeight="1">
      <c r="A716" s="902"/>
      <c r="B716" s="1132" t="s">
        <v>224</v>
      </c>
      <c r="C716" s="1133"/>
      <c r="D716" s="838"/>
      <c r="E716" s="839" t="s">
        <v>385</v>
      </c>
      <c r="F716" s="858" t="s">
        <v>1233</v>
      </c>
      <c r="G716" s="841">
        <f>G717+G752</f>
        <v>25890025</v>
      </c>
    </row>
    <row r="717" spans="1:7" ht="17.100000000000001" customHeight="1">
      <c r="A717" s="902"/>
      <c r="B717" s="904"/>
      <c r="C717" s="852"/>
      <c r="D717" s="1138" t="s">
        <v>752</v>
      </c>
      <c r="E717" s="1139"/>
      <c r="F717" s="857"/>
      <c r="G717" s="843">
        <f>G718+G731+G734</f>
        <v>3817025</v>
      </c>
    </row>
    <row r="718" spans="1:7" ht="17.100000000000001" customHeight="1">
      <c r="A718" s="902"/>
      <c r="B718" s="904"/>
      <c r="C718" s="852"/>
      <c r="D718" s="1140" t="s">
        <v>753</v>
      </c>
      <c r="E718" s="1152"/>
      <c r="F718" s="856"/>
      <c r="G718" s="851">
        <f>G719+G723</f>
        <v>3347951</v>
      </c>
    </row>
    <row r="719" spans="1:7" ht="17.100000000000001" customHeight="1">
      <c r="A719" s="902"/>
      <c r="B719" s="904"/>
      <c r="C719" s="852"/>
      <c r="D719" s="1142" t="s">
        <v>754</v>
      </c>
      <c r="E719" s="1153"/>
      <c r="F719" s="856"/>
      <c r="G719" s="851">
        <f>SUM(G720:G721)</f>
        <v>155500</v>
      </c>
    </row>
    <row r="720" spans="1:7" ht="17.100000000000001" customHeight="1">
      <c r="A720" s="902"/>
      <c r="B720" s="904"/>
      <c r="C720" s="852"/>
      <c r="D720" s="848" t="s">
        <v>761</v>
      </c>
      <c r="E720" s="849" t="s">
        <v>762</v>
      </c>
      <c r="F720" s="856" t="s">
        <v>237</v>
      </c>
      <c r="G720" s="851">
        <v>500</v>
      </c>
    </row>
    <row r="721" spans="1:7" ht="17.100000000000001" customHeight="1">
      <c r="A721" s="902"/>
      <c r="B721" s="904"/>
      <c r="C721" s="852"/>
      <c r="D721" s="848" t="s">
        <v>767</v>
      </c>
      <c r="E721" s="849" t="s">
        <v>768</v>
      </c>
      <c r="F721" s="856" t="s">
        <v>1234</v>
      </c>
      <c r="G721" s="851">
        <v>155000</v>
      </c>
    </row>
    <row r="722" spans="1:7" ht="17.100000000000001" customHeight="1">
      <c r="A722" s="902"/>
      <c r="B722" s="904"/>
      <c r="C722" s="852"/>
      <c r="D722" s="1121"/>
      <c r="E722" s="1123"/>
      <c r="F722" s="1123"/>
      <c r="G722" s="1124"/>
    </row>
    <row r="723" spans="1:7" ht="17.100000000000001" customHeight="1">
      <c r="A723" s="902"/>
      <c r="B723" s="904"/>
      <c r="C723" s="852"/>
      <c r="D723" s="1119" t="s">
        <v>770</v>
      </c>
      <c r="E723" s="1120"/>
      <c r="F723" s="856"/>
      <c r="G723" s="851">
        <f>SUM(G724:G729)</f>
        <v>3192451</v>
      </c>
    </row>
    <row r="724" spans="1:7" ht="17.100000000000001" customHeight="1">
      <c r="A724" s="902"/>
      <c r="B724" s="904"/>
      <c r="C724" s="852"/>
      <c r="D724" s="848" t="s">
        <v>227</v>
      </c>
      <c r="E724" s="849" t="s">
        <v>774</v>
      </c>
      <c r="F724" s="856" t="s">
        <v>1235</v>
      </c>
      <c r="G724" s="851">
        <v>13000</v>
      </c>
    </row>
    <row r="725" spans="1:7" ht="17.100000000000001" customHeight="1">
      <c r="A725" s="902"/>
      <c r="B725" s="904"/>
      <c r="C725" s="852"/>
      <c r="D725" s="848" t="s">
        <v>228</v>
      </c>
      <c r="E725" s="849" t="s">
        <v>785</v>
      </c>
      <c r="F725" s="856" t="s">
        <v>1236</v>
      </c>
      <c r="G725" s="851">
        <v>2785201</v>
      </c>
    </row>
    <row r="726" spans="1:7" ht="17.100000000000001" customHeight="1">
      <c r="A726" s="902"/>
      <c r="B726" s="904"/>
      <c r="C726" s="852"/>
      <c r="D726" s="848" t="s">
        <v>1162</v>
      </c>
      <c r="E726" s="849" t="s">
        <v>980</v>
      </c>
      <c r="F726" s="856" t="s">
        <v>887</v>
      </c>
      <c r="G726" s="851">
        <v>6000</v>
      </c>
    </row>
    <row r="727" spans="1:7" ht="17.100000000000001" customHeight="1">
      <c r="A727" s="902"/>
      <c r="B727" s="904"/>
      <c r="C727" s="852"/>
      <c r="D727" s="848" t="s">
        <v>794</v>
      </c>
      <c r="E727" s="849" t="s">
        <v>795</v>
      </c>
      <c r="F727" s="856" t="s">
        <v>1237</v>
      </c>
      <c r="G727" s="851">
        <v>143750</v>
      </c>
    </row>
    <row r="728" spans="1:7" ht="17.100000000000001" customHeight="1">
      <c r="A728" s="902"/>
      <c r="B728" s="904"/>
      <c r="C728" s="852"/>
      <c r="D728" s="848" t="s">
        <v>800</v>
      </c>
      <c r="E728" s="849" t="s">
        <v>801</v>
      </c>
      <c r="F728" s="856" t="s">
        <v>1238</v>
      </c>
      <c r="G728" s="851">
        <v>234500</v>
      </c>
    </row>
    <row r="729" spans="1:7" ht="17.100000000000001" customHeight="1">
      <c r="A729" s="902"/>
      <c r="B729" s="904"/>
      <c r="C729" s="852"/>
      <c r="D729" s="848" t="s">
        <v>917</v>
      </c>
      <c r="E729" s="849" t="s">
        <v>918</v>
      </c>
      <c r="F729" s="856" t="s">
        <v>1070</v>
      </c>
      <c r="G729" s="851">
        <v>10000</v>
      </c>
    </row>
    <row r="730" spans="1:7" ht="17.100000000000001" customHeight="1">
      <c r="A730" s="902"/>
      <c r="B730" s="904"/>
      <c r="C730" s="852"/>
      <c r="D730" s="1121"/>
      <c r="E730" s="1123"/>
      <c r="F730" s="1123"/>
      <c r="G730" s="1124"/>
    </row>
    <row r="731" spans="1:7" ht="17.100000000000001" customHeight="1">
      <c r="A731" s="902"/>
      <c r="B731" s="904"/>
      <c r="C731" s="852"/>
      <c r="D731" s="1146" t="s">
        <v>854</v>
      </c>
      <c r="E731" s="1147"/>
      <c r="F731" s="856"/>
      <c r="G731" s="851">
        <f>G732</f>
        <v>94000</v>
      </c>
    </row>
    <row r="732" spans="1:7" ht="29.25" customHeight="1">
      <c r="A732" s="902"/>
      <c r="B732" s="904"/>
      <c r="C732" s="852"/>
      <c r="D732" s="848" t="s">
        <v>855</v>
      </c>
      <c r="E732" s="849" t="s">
        <v>856</v>
      </c>
      <c r="F732" s="856" t="s">
        <v>1239</v>
      </c>
      <c r="G732" s="851">
        <v>94000</v>
      </c>
    </row>
    <row r="733" spans="1:7" ht="17.100000000000001" customHeight="1">
      <c r="A733" s="902"/>
      <c r="B733" s="904"/>
      <c r="C733" s="852"/>
      <c r="D733" s="1121"/>
      <c r="E733" s="1123"/>
      <c r="F733" s="1123"/>
      <c r="G733" s="1124"/>
    </row>
    <row r="734" spans="1:7" ht="17.100000000000001" customHeight="1">
      <c r="A734" s="902"/>
      <c r="B734" s="904"/>
      <c r="C734" s="852"/>
      <c r="D734" s="1140" t="s">
        <v>860</v>
      </c>
      <c r="E734" s="1152"/>
      <c r="F734" s="856"/>
      <c r="G734" s="851">
        <f>SUM(G735:G750)</f>
        <v>375074</v>
      </c>
    </row>
    <row r="735" spans="1:7" ht="17.100000000000001" customHeight="1">
      <c r="A735" s="902"/>
      <c r="B735" s="1121"/>
      <c r="C735" s="1122"/>
      <c r="D735" s="848" t="s">
        <v>46</v>
      </c>
      <c r="E735" s="849" t="s">
        <v>756</v>
      </c>
      <c r="F735" s="856" t="s">
        <v>1240</v>
      </c>
      <c r="G735" s="851">
        <v>95427</v>
      </c>
    </row>
    <row r="736" spans="1:7" ht="17.100000000000001" customHeight="1">
      <c r="A736" s="902"/>
      <c r="B736" s="1121"/>
      <c r="C736" s="1122"/>
      <c r="D736" s="848" t="s">
        <v>47</v>
      </c>
      <c r="E736" s="849" t="s">
        <v>756</v>
      </c>
      <c r="F736" s="856" t="s">
        <v>1241</v>
      </c>
      <c r="G736" s="851">
        <v>16840</v>
      </c>
    </row>
    <row r="737" spans="1:7" ht="17.100000000000001" customHeight="1">
      <c r="A737" s="902"/>
      <c r="B737" s="1121"/>
      <c r="C737" s="1122"/>
      <c r="D737" s="848" t="s">
        <v>48</v>
      </c>
      <c r="E737" s="849" t="s">
        <v>762</v>
      </c>
      <c r="F737" s="856" t="s">
        <v>1242</v>
      </c>
      <c r="G737" s="851">
        <v>16405</v>
      </c>
    </row>
    <row r="738" spans="1:7" ht="17.100000000000001" customHeight="1">
      <c r="A738" s="902"/>
      <c r="B738" s="1121"/>
      <c r="C738" s="1122"/>
      <c r="D738" s="848" t="s">
        <v>49</v>
      </c>
      <c r="E738" s="849" t="s">
        <v>762</v>
      </c>
      <c r="F738" s="856" t="s">
        <v>1243</v>
      </c>
      <c r="G738" s="851">
        <v>2894</v>
      </c>
    </row>
    <row r="739" spans="1:7" ht="17.100000000000001" customHeight="1">
      <c r="A739" s="902"/>
      <c r="B739" s="1121"/>
      <c r="C739" s="1122"/>
      <c r="D739" s="848" t="s">
        <v>50</v>
      </c>
      <c r="E739" s="849" t="s">
        <v>765</v>
      </c>
      <c r="F739" s="856" t="s">
        <v>1244</v>
      </c>
      <c r="G739" s="851">
        <v>2338</v>
      </c>
    </row>
    <row r="740" spans="1:7" ht="17.100000000000001" customHeight="1">
      <c r="A740" s="902"/>
      <c r="B740" s="1121"/>
      <c r="C740" s="1122"/>
      <c r="D740" s="848" t="s">
        <v>51</v>
      </c>
      <c r="E740" s="849" t="s">
        <v>765</v>
      </c>
      <c r="F740" s="856" t="s">
        <v>1217</v>
      </c>
      <c r="G740" s="851">
        <v>413</v>
      </c>
    </row>
    <row r="741" spans="1:7" ht="17.100000000000001" customHeight="1">
      <c r="A741" s="902"/>
      <c r="B741" s="1121"/>
      <c r="C741" s="1122"/>
      <c r="D741" s="848" t="s">
        <v>52</v>
      </c>
      <c r="E741" s="849" t="s">
        <v>768</v>
      </c>
      <c r="F741" s="856" t="s">
        <v>1245</v>
      </c>
      <c r="G741" s="851">
        <v>13995</v>
      </c>
    </row>
    <row r="742" spans="1:7" ht="17.100000000000001" customHeight="1">
      <c r="A742" s="902"/>
      <c r="B742" s="1121"/>
      <c r="C742" s="1122"/>
      <c r="D742" s="848" t="s">
        <v>53</v>
      </c>
      <c r="E742" s="849" t="s">
        <v>768</v>
      </c>
      <c r="F742" s="856" t="s">
        <v>1246</v>
      </c>
      <c r="G742" s="851">
        <v>2470</v>
      </c>
    </row>
    <row r="743" spans="1:7" ht="17.100000000000001" customHeight="1">
      <c r="A743" s="902"/>
      <c r="B743" s="1121"/>
      <c r="C743" s="1122"/>
      <c r="D743" s="848" t="s">
        <v>56</v>
      </c>
      <c r="E743" s="849" t="s">
        <v>785</v>
      </c>
      <c r="F743" s="856" t="s">
        <v>1247</v>
      </c>
      <c r="G743" s="851">
        <v>36767</v>
      </c>
    </row>
    <row r="744" spans="1:7" ht="17.100000000000001" customHeight="1">
      <c r="A744" s="902"/>
      <c r="B744" s="1121"/>
      <c r="C744" s="1122"/>
      <c r="D744" s="848" t="s">
        <v>57</v>
      </c>
      <c r="E744" s="849" t="s">
        <v>785</v>
      </c>
      <c r="F744" s="856" t="s">
        <v>1248</v>
      </c>
      <c r="G744" s="851">
        <v>6488</v>
      </c>
    </row>
    <row r="745" spans="1:7" ht="17.100000000000001" customHeight="1">
      <c r="A745" s="902"/>
      <c r="B745" s="1121"/>
      <c r="C745" s="1122"/>
      <c r="D745" s="848" t="s">
        <v>207</v>
      </c>
      <c r="E745" s="849" t="s">
        <v>980</v>
      </c>
      <c r="F745" s="856" t="s">
        <v>1249</v>
      </c>
      <c r="G745" s="851">
        <v>5066</v>
      </c>
    </row>
    <row r="746" spans="1:7" ht="17.100000000000001" customHeight="1">
      <c r="A746" s="902"/>
      <c r="B746" s="1121"/>
      <c r="C746" s="1122"/>
      <c r="D746" s="848" t="s">
        <v>103</v>
      </c>
      <c r="E746" s="849" t="s">
        <v>980</v>
      </c>
      <c r="F746" s="856" t="s">
        <v>1250</v>
      </c>
      <c r="G746" s="851">
        <v>894</v>
      </c>
    </row>
    <row r="747" spans="1:7" ht="17.100000000000001" customHeight="1">
      <c r="A747" s="902"/>
      <c r="B747" s="1121"/>
      <c r="C747" s="1122"/>
      <c r="D747" s="848" t="s">
        <v>136</v>
      </c>
      <c r="E747" s="849" t="s">
        <v>795</v>
      </c>
      <c r="F747" s="856" t="s">
        <v>1251</v>
      </c>
      <c r="G747" s="851">
        <v>63587</v>
      </c>
    </row>
    <row r="748" spans="1:7" ht="17.100000000000001" customHeight="1">
      <c r="A748" s="902"/>
      <c r="B748" s="1121"/>
      <c r="C748" s="1122"/>
      <c r="D748" s="848" t="s">
        <v>137</v>
      </c>
      <c r="E748" s="849" t="s">
        <v>795</v>
      </c>
      <c r="F748" s="856" t="s">
        <v>1252</v>
      </c>
      <c r="G748" s="851">
        <v>11221</v>
      </c>
    </row>
    <row r="749" spans="1:7" ht="17.100000000000001" customHeight="1">
      <c r="A749" s="902"/>
      <c r="B749" s="1121"/>
      <c r="C749" s="1122"/>
      <c r="D749" s="848" t="s">
        <v>128</v>
      </c>
      <c r="E749" s="849" t="s">
        <v>881</v>
      </c>
      <c r="F749" s="856" t="s">
        <v>1253</v>
      </c>
      <c r="G749" s="851">
        <v>85229</v>
      </c>
    </row>
    <row r="750" spans="1:7" ht="17.100000000000001" customHeight="1">
      <c r="A750" s="902"/>
      <c r="B750" s="1121"/>
      <c r="C750" s="1122"/>
      <c r="D750" s="877" t="s">
        <v>109</v>
      </c>
      <c r="E750" s="878" t="s">
        <v>881</v>
      </c>
      <c r="F750" s="879" t="s">
        <v>1254</v>
      </c>
      <c r="G750" s="880">
        <v>15040</v>
      </c>
    </row>
    <row r="751" spans="1:7" ht="17.100000000000001" customHeight="1">
      <c r="A751" s="902"/>
      <c r="B751" s="1121"/>
      <c r="C751" s="1122"/>
      <c r="D751" s="1165"/>
      <c r="E751" s="1166"/>
      <c r="F751" s="1166"/>
      <c r="G751" s="1167"/>
    </row>
    <row r="752" spans="1:7" ht="17.100000000000001" customHeight="1">
      <c r="A752" s="902"/>
      <c r="B752" s="904"/>
      <c r="C752" s="852"/>
      <c r="D752" s="1144" t="s">
        <v>847</v>
      </c>
      <c r="E752" s="1145"/>
      <c r="F752" s="888"/>
      <c r="G752" s="889">
        <f>G753</f>
        <v>22073000</v>
      </c>
    </row>
    <row r="753" spans="1:7" ht="17.100000000000001" customHeight="1">
      <c r="A753" s="902"/>
      <c r="B753" s="1121"/>
      <c r="C753" s="1122"/>
      <c r="D753" s="1146" t="s">
        <v>821</v>
      </c>
      <c r="E753" s="1147"/>
      <c r="F753" s="890"/>
      <c r="G753" s="891">
        <f>SUM(G754:G757)</f>
        <v>22073000</v>
      </c>
    </row>
    <row r="754" spans="1:7" ht="36.75" customHeight="1">
      <c r="A754" s="902"/>
      <c r="B754" s="1121"/>
      <c r="C754" s="1122"/>
      <c r="D754" s="875" t="s">
        <v>1057</v>
      </c>
      <c r="E754" s="876" t="s">
        <v>1058</v>
      </c>
      <c r="F754" s="873" t="s">
        <v>1255</v>
      </c>
      <c r="G754" s="874">
        <v>1873000</v>
      </c>
    </row>
    <row r="755" spans="1:7" ht="17.100000000000001" customHeight="1">
      <c r="A755" s="902"/>
      <c r="B755" s="904"/>
      <c r="C755" s="852"/>
      <c r="D755" s="848" t="s">
        <v>225</v>
      </c>
      <c r="E755" s="849" t="s">
        <v>822</v>
      </c>
      <c r="F755" s="856"/>
      <c r="G755" s="851">
        <v>20000</v>
      </c>
    </row>
    <row r="756" spans="1:7" ht="36.75" customHeight="1">
      <c r="A756" s="902"/>
      <c r="B756" s="904"/>
      <c r="C756" s="852"/>
      <c r="D756" s="848" t="s">
        <v>114</v>
      </c>
      <c r="E756" s="849" t="s">
        <v>954</v>
      </c>
      <c r="F756" s="856"/>
      <c r="G756" s="851">
        <v>7000000</v>
      </c>
    </row>
    <row r="757" spans="1:7" ht="37.5" customHeight="1">
      <c r="A757" s="902"/>
      <c r="B757" s="1148"/>
      <c r="C757" s="1149"/>
      <c r="D757" s="848" t="s">
        <v>68</v>
      </c>
      <c r="E757" s="849" t="s">
        <v>954</v>
      </c>
      <c r="F757" s="856" t="s">
        <v>1256</v>
      </c>
      <c r="G757" s="851">
        <v>13180000</v>
      </c>
    </row>
    <row r="758" spans="1:7" ht="17.100000000000001" customHeight="1">
      <c r="A758" s="834" t="s">
        <v>609</v>
      </c>
      <c r="B758" s="1130"/>
      <c r="C758" s="1131"/>
      <c r="D758" s="834"/>
      <c r="E758" s="835" t="s">
        <v>1257</v>
      </c>
      <c r="F758" s="862" t="s">
        <v>1042</v>
      </c>
      <c r="G758" s="837">
        <f>G759</f>
        <v>5000</v>
      </c>
    </row>
    <row r="759" spans="1:7" ht="17.100000000000001" customHeight="1">
      <c r="A759" s="902"/>
      <c r="B759" s="1132" t="s">
        <v>610</v>
      </c>
      <c r="C759" s="1133"/>
      <c r="D759" s="838"/>
      <c r="E759" s="839" t="s">
        <v>456</v>
      </c>
      <c r="F759" s="858" t="s">
        <v>1042</v>
      </c>
      <c r="G759" s="841">
        <f>G760</f>
        <v>5000</v>
      </c>
    </row>
    <row r="760" spans="1:7" ht="17.100000000000001" customHeight="1">
      <c r="A760" s="902"/>
      <c r="B760" s="1134"/>
      <c r="C760" s="1135"/>
      <c r="D760" s="1138" t="s">
        <v>752</v>
      </c>
      <c r="E760" s="1139"/>
      <c r="F760" s="859"/>
      <c r="G760" s="843">
        <f>G761</f>
        <v>5000</v>
      </c>
    </row>
    <row r="761" spans="1:7" ht="17.100000000000001" customHeight="1">
      <c r="A761" s="902"/>
      <c r="B761" s="1136"/>
      <c r="C761" s="1137"/>
      <c r="D761" s="1140" t="s">
        <v>753</v>
      </c>
      <c r="E761" s="1152"/>
      <c r="F761" s="860"/>
      <c r="G761" s="851">
        <f>G762</f>
        <v>5000</v>
      </c>
    </row>
    <row r="762" spans="1:7" ht="17.100000000000001" customHeight="1">
      <c r="A762" s="902"/>
      <c r="B762" s="1136"/>
      <c r="C762" s="1137"/>
      <c r="D762" s="1119" t="s">
        <v>770</v>
      </c>
      <c r="E762" s="1120"/>
      <c r="F762" s="860"/>
      <c r="G762" s="851">
        <f>G763</f>
        <v>5000</v>
      </c>
    </row>
    <row r="763" spans="1:7" ht="17.100000000000001" customHeight="1">
      <c r="A763" s="902"/>
      <c r="B763" s="1150"/>
      <c r="C763" s="1151"/>
      <c r="D763" s="848" t="s">
        <v>227</v>
      </c>
      <c r="E763" s="849" t="s">
        <v>774</v>
      </c>
      <c r="F763" s="856" t="s">
        <v>1042</v>
      </c>
      <c r="G763" s="851">
        <v>5000</v>
      </c>
    </row>
    <row r="764" spans="1:7" ht="17.100000000000001" customHeight="1">
      <c r="A764" s="892" t="s">
        <v>539</v>
      </c>
      <c r="B764" s="1130"/>
      <c r="C764" s="1131"/>
      <c r="D764" s="834"/>
      <c r="E764" s="835" t="s">
        <v>1258</v>
      </c>
      <c r="F764" s="862" t="s">
        <v>1259</v>
      </c>
      <c r="G764" s="837">
        <f>G765+G769+G773+G777</f>
        <v>870000</v>
      </c>
    </row>
    <row r="765" spans="1:7" ht="17.100000000000001" customHeight="1">
      <c r="A765" s="893"/>
      <c r="B765" s="1168" t="s">
        <v>540</v>
      </c>
      <c r="C765" s="1133"/>
      <c r="D765" s="838"/>
      <c r="E765" s="839" t="s">
        <v>1260</v>
      </c>
      <c r="F765" s="858" t="s">
        <v>1041</v>
      </c>
      <c r="G765" s="841">
        <f>G766</f>
        <v>300000</v>
      </c>
    </row>
    <row r="766" spans="1:7" ht="17.100000000000001" customHeight="1">
      <c r="A766" s="970"/>
      <c r="B766" s="1169"/>
      <c r="C766" s="1135"/>
      <c r="D766" s="1138" t="s">
        <v>752</v>
      </c>
      <c r="E766" s="1139"/>
      <c r="F766" s="859"/>
      <c r="G766" s="843">
        <f>G767</f>
        <v>300000</v>
      </c>
    </row>
    <row r="767" spans="1:7" ht="17.100000000000001" customHeight="1">
      <c r="A767" s="970"/>
      <c r="B767" s="1170"/>
      <c r="C767" s="1137"/>
      <c r="D767" s="1146" t="s">
        <v>854</v>
      </c>
      <c r="E767" s="1147"/>
      <c r="F767" s="860"/>
      <c r="G767" s="851">
        <f>G768</f>
        <v>300000</v>
      </c>
    </row>
    <row r="768" spans="1:7" ht="17.100000000000001" customHeight="1">
      <c r="A768" s="970"/>
      <c r="B768" s="1171"/>
      <c r="C768" s="1151"/>
      <c r="D768" s="848" t="s">
        <v>1261</v>
      </c>
      <c r="E768" s="849" t="s">
        <v>1262</v>
      </c>
      <c r="F768" s="856" t="s">
        <v>1263</v>
      </c>
      <c r="G768" s="851">
        <v>300000</v>
      </c>
    </row>
    <row r="769" spans="1:7" ht="17.100000000000001" customHeight="1">
      <c r="A769" s="970"/>
      <c r="B769" s="1179" t="s">
        <v>542</v>
      </c>
      <c r="C769" s="1180"/>
      <c r="D769" s="838"/>
      <c r="E769" s="839" t="s">
        <v>1264</v>
      </c>
      <c r="F769" s="858" t="s">
        <v>1265</v>
      </c>
      <c r="G769" s="841">
        <f>G770</f>
        <v>200000</v>
      </c>
    </row>
    <row r="770" spans="1:7" ht="17.100000000000001" customHeight="1">
      <c r="A770" s="970"/>
      <c r="B770" s="1172"/>
      <c r="C770" s="1173"/>
      <c r="D770" s="1177" t="s">
        <v>752</v>
      </c>
      <c r="E770" s="1139"/>
      <c r="F770" s="859"/>
      <c r="G770" s="843">
        <f>G771</f>
        <v>200000</v>
      </c>
    </row>
    <row r="771" spans="1:7" ht="17.100000000000001" customHeight="1">
      <c r="A771" s="970"/>
      <c r="B771" s="1170"/>
      <c r="C771" s="1174"/>
      <c r="D771" s="1178" t="s">
        <v>854</v>
      </c>
      <c r="E771" s="1147"/>
      <c r="F771" s="860"/>
      <c r="G771" s="851">
        <f>G772</f>
        <v>200000</v>
      </c>
    </row>
    <row r="772" spans="1:7" ht="17.100000000000001" customHeight="1">
      <c r="A772" s="970"/>
      <c r="B772" s="1175"/>
      <c r="C772" s="1176"/>
      <c r="D772" s="894" t="s">
        <v>1261</v>
      </c>
      <c r="E772" s="849" t="s">
        <v>1262</v>
      </c>
      <c r="F772" s="856" t="s">
        <v>1266</v>
      </c>
      <c r="G772" s="851">
        <v>200000</v>
      </c>
    </row>
    <row r="773" spans="1:7" ht="25.5" customHeight="1">
      <c r="A773" s="970"/>
      <c r="B773" s="895"/>
      <c r="C773" s="896" t="s">
        <v>544</v>
      </c>
      <c r="D773" s="897"/>
      <c r="E773" s="898" t="s">
        <v>1267</v>
      </c>
      <c r="F773" s="899"/>
      <c r="G773" s="841">
        <f>G774</f>
        <v>100000</v>
      </c>
    </row>
    <row r="774" spans="1:7" ht="17.100000000000001" customHeight="1">
      <c r="A774" s="970"/>
      <c r="B774" s="895"/>
      <c r="C774" s="1135"/>
      <c r="D774" s="1138" t="s">
        <v>752</v>
      </c>
      <c r="E774" s="1139"/>
      <c r="F774" s="860"/>
      <c r="G774" s="843">
        <f>G775</f>
        <v>100000</v>
      </c>
    </row>
    <row r="775" spans="1:7" ht="17.100000000000001" customHeight="1">
      <c r="A775" s="970"/>
      <c r="B775" s="895"/>
      <c r="C775" s="1137"/>
      <c r="D775" s="1146" t="s">
        <v>854</v>
      </c>
      <c r="E775" s="1147"/>
      <c r="F775" s="860"/>
      <c r="G775" s="851">
        <f>G776</f>
        <v>100000</v>
      </c>
    </row>
    <row r="776" spans="1:7" ht="17.100000000000001" customHeight="1">
      <c r="A776" s="970"/>
      <c r="B776" s="895"/>
      <c r="C776" s="1151"/>
      <c r="D776" s="848" t="s">
        <v>1261</v>
      </c>
      <c r="E776" s="849" t="s">
        <v>1262</v>
      </c>
      <c r="F776" s="856"/>
      <c r="G776" s="851">
        <v>100000</v>
      </c>
    </row>
    <row r="777" spans="1:7" ht="17.100000000000001" customHeight="1">
      <c r="A777" s="970"/>
      <c r="B777" s="1168" t="s">
        <v>1268</v>
      </c>
      <c r="C777" s="1133"/>
      <c r="D777" s="838"/>
      <c r="E777" s="839" t="s">
        <v>1269</v>
      </c>
      <c r="F777" s="858" t="s">
        <v>1106</v>
      </c>
      <c r="G777" s="841">
        <f>G778</f>
        <v>270000</v>
      </c>
    </row>
    <row r="778" spans="1:7" ht="17.100000000000001" customHeight="1">
      <c r="A778" s="970"/>
      <c r="B778" s="1169"/>
      <c r="C778" s="1135"/>
      <c r="D778" s="1138" t="s">
        <v>752</v>
      </c>
      <c r="E778" s="1139"/>
      <c r="F778" s="859"/>
      <c r="G778" s="843">
        <f>G779</f>
        <v>270000</v>
      </c>
    </row>
    <row r="779" spans="1:7" ht="17.100000000000001" customHeight="1">
      <c r="A779" s="970"/>
      <c r="B779" s="1170"/>
      <c r="C779" s="1137"/>
      <c r="D779" s="1146" t="s">
        <v>854</v>
      </c>
      <c r="E779" s="1147"/>
      <c r="F779" s="860"/>
      <c r="G779" s="851">
        <f>G780</f>
        <v>270000</v>
      </c>
    </row>
    <row r="780" spans="1:7" ht="44.25" customHeight="1">
      <c r="A780" s="900"/>
      <c r="B780" s="1171"/>
      <c r="C780" s="1151"/>
      <c r="D780" s="848" t="s">
        <v>920</v>
      </c>
      <c r="E780" s="849" t="s">
        <v>921</v>
      </c>
      <c r="F780" s="856" t="s">
        <v>1270</v>
      </c>
      <c r="G780" s="851">
        <v>270000</v>
      </c>
    </row>
    <row r="781" spans="1:7" ht="17.100000000000001" customHeight="1">
      <c r="A781" s="901" t="s">
        <v>1271</v>
      </c>
      <c r="B781" s="1130"/>
      <c r="C781" s="1131"/>
      <c r="D781" s="834"/>
      <c r="E781" s="835" t="s">
        <v>1272</v>
      </c>
      <c r="F781" s="862" t="s">
        <v>1273</v>
      </c>
      <c r="G781" s="837">
        <v>31416250</v>
      </c>
    </row>
    <row r="782" spans="1:7" ht="30" customHeight="1">
      <c r="A782" s="902"/>
      <c r="B782" s="1132" t="s">
        <v>1274</v>
      </c>
      <c r="C782" s="1133"/>
      <c r="D782" s="838"/>
      <c r="E782" s="839" t="s">
        <v>1275</v>
      </c>
      <c r="F782" s="858" t="s">
        <v>1276</v>
      </c>
      <c r="G782" s="841">
        <f>G783</f>
        <v>19192779</v>
      </c>
    </row>
    <row r="783" spans="1:7" ht="17.100000000000001" customHeight="1">
      <c r="A783" s="902"/>
      <c r="B783" s="1134"/>
      <c r="C783" s="1135"/>
      <c r="D783" s="1138" t="s">
        <v>752</v>
      </c>
      <c r="E783" s="1139"/>
      <c r="F783" s="859"/>
      <c r="G783" s="843">
        <f>G784</f>
        <v>19192779</v>
      </c>
    </row>
    <row r="784" spans="1:7" ht="17.100000000000001" customHeight="1">
      <c r="A784" s="902"/>
      <c r="B784" s="1136"/>
      <c r="C784" s="1137"/>
      <c r="D784" s="1140" t="s">
        <v>1277</v>
      </c>
      <c r="E784" s="1152"/>
      <c r="F784" s="860"/>
      <c r="G784" s="851">
        <f>G785</f>
        <v>19192779</v>
      </c>
    </row>
    <row r="785" spans="1:7" ht="27.75" customHeight="1">
      <c r="A785" s="902"/>
      <c r="B785" s="1150"/>
      <c r="C785" s="1151"/>
      <c r="D785" s="848" t="s">
        <v>1278</v>
      </c>
      <c r="E785" s="849" t="s">
        <v>1279</v>
      </c>
      <c r="F785" s="856" t="s">
        <v>1280</v>
      </c>
      <c r="G785" s="851">
        <v>19192779</v>
      </c>
    </row>
    <row r="786" spans="1:7" ht="26.25" customHeight="1">
      <c r="A786" s="902"/>
      <c r="B786" s="1132" t="s">
        <v>1281</v>
      </c>
      <c r="C786" s="1133"/>
      <c r="D786" s="838"/>
      <c r="E786" s="839" t="s">
        <v>1282</v>
      </c>
      <c r="F786" s="858" t="s">
        <v>1283</v>
      </c>
      <c r="G786" s="841">
        <f>G787</f>
        <v>12223471</v>
      </c>
    </row>
    <row r="787" spans="1:7" ht="17.100000000000001" customHeight="1">
      <c r="A787" s="903"/>
      <c r="B787" s="1134"/>
      <c r="C787" s="1135"/>
      <c r="D787" s="1138" t="s">
        <v>752</v>
      </c>
      <c r="E787" s="1139"/>
      <c r="F787" s="859"/>
      <c r="G787" s="843">
        <f>G788</f>
        <v>12223471</v>
      </c>
    </row>
    <row r="788" spans="1:7" ht="17.100000000000001" customHeight="1">
      <c r="A788" s="903"/>
      <c r="B788" s="1136"/>
      <c r="C788" s="1137"/>
      <c r="D788" s="1140" t="s">
        <v>1284</v>
      </c>
      <c r="E788" s="1152"/>
      <c r="F788" s="860"/>
      <c r="G788" s="851">
        <f>G789</f>
        <v>12223471</v>
      </c>
    </row>
    <row r="789" spans="1:7" ht="17.100000000000001" customHeight="1">
      <c r="A789" s="902"/>
      <c r="B789" s="1150"/>
      <c r="C789" s="1151"/>
      <c r="D789" s="848" t="s">
        <v>1285</v>
      </c>
      <c r="E789" s="849" t="s">
        <v>1286</v>
      </c>
      <c r="F789" s="856" t="s">
        <v>1283</v>
      </c>
      <c r="G789" s="851">
        <v>12223471</v>
      </c>
    </row>
    <row r="790" spans="1:7" ht="17.100000000000001" customHeight="1">
      <c r="A790" s="834" t="s">
        <v>1287</v>
      </c>
      <c r="B790" s="1130"/>
      <c r="C790" s="1131"/>
      <c r="D790" s="834"/>
      <c r="E790" s="835" t="s">
        <v>1288</v>
      </c>
      <c r="F790" s="862" t="s">
        <v>1289</v>
      </c>
      <c r="G790" s="837">
        <f>G791</f>
        <v>36397696</v>
      </c>
    </row>
    <row r="791" spans="1:7" ht="17.100000000000001" customHeight="1">
      <c r="A791" s="902"/>
      <c r="B791" s="1132" t="s">
        <v>1290</v>
      </c>
      <c r="C791" s="1133"/>
      <c r="D791" s="838"/>
      <c r="E791" s="839" t="s">
        <v>1291</v>
      </c>
      <c r="F791" s="858" t="s">
        <v>1289</v>
      </c>
      <c r="G791" s="841">
        <f>G792</f>
        <v>36397696</v>
      </c>
    </row>
    <row r="792" spans="1:7" ht="17.100000000000001" customHeight="1">
      <c r="A792" s="902"/>
      <c r="B792" s="1134"/>
      <c r="C792" s="1135"/>
      <c r="D792" s="1138" t="s">
        <v>752</v>
      </c>
      <c r="E792" s="1139"/>
      <c r="F792" s="859"/>
      <c r="G792" s="843">
        <f>G793</f>
        <v>36397696</v>
      </c>
    </row>
    <row r="793" spans="1:7" ht="17.100000000000001" customHeight="1">
      <c r="A793" s="902"/>
      <c r="B793" s="1136"/>
      <c r="C793" s="1137"/>
      <c r="D793" s="1140" t="s">
        <v>753</v>
      </c>
      <c r="E793" s="1152"/>
      <c r="F793" s="860"/>
      <c r="G793" s="851">
        <f>G794</f>
        <v>36397696</v>
      </c>
    </row>
    <row r="794" spans="1:7" ht="17.100000000000001" customHeight="1">
      <c r="A794" s="902"/>
      <c r="B794" s="1136"/>
      <c r="C794" s="1137"/>
      <c r="D794" s="1119" t="s">
        <v>770</v>
      </c>
      <c r="E794" s="1120"/>
      <c r="F794" s="860"/>
      <c r="G794" s="851">
        <f>G795</f>
        <v>36397696</v>
      </c>
    </row>
    <row r="795" spans="1:7" ht="17.100000000000001" customHeight="1">
      <c r="A795" s="902"/>
      <c r="B795" s="1150"/>
      <c r="C795" s="1151"/>
      <c r="D795" s="848" t="s">
        <v>1292</v>
      </c>
      <c r="E795" s="849" t="s">
        <v>1293</v>
      </c>
      <c r="F795" s="856" t="s">
        <v>1294</v>
      </c>
      <c r="G795" s="851">
        <v>36397696</v>
      </c>
    </row>
    <row r="796" spans="1:7" ht="17.100000000000001" customHeight="1">
      <c r="A796" s="834" t="s">
        <v>1295</v>
      </c>
      <c r="B796" s="1130"/>
      <c r="C796" s="1131"/>
      <c r="D796" s="834"/>
      <c r="E796" s="835" t="s">
        <v>487</v>
      </c>
      <c r="F796" s="862" t="s">
        <v>1296</v>
      </c>
      <c r="G796" s="837">
        <v>84122281</v>
      </c>
    </row>
    <row r="797" spans="1:7" ht="17.100000000000001" customHeight="1">
      <c r="A797" s="902"/>
      <c r="B797" s="1132" t="s">
        <v>1297</v>
      </c>
      <c r="C797" s="1133"/>
      <c r="D797" s="838"/>
      <c r="E797" s="839" t="s">
        <v>485</v>
      </c>
      <c r="F797" s="858" t="s">
        <v>1298</v>
      </c>
      <c r="G797" s="841">
        <f>G798</f>
        <v>5514862</v>
      </c>
    </row>
    <row r="798" spans="1:7" ht="17.100000000000001" customHeight="1">
      <c r="A798" s="902"/>
      <c r="B798" s="904"/>
      <c r="C798" s="852"/>
      <c r="D798" s="1138" t="s">
        <v>752</v>
      </c>
      <c r="E798" s="1139"/>
      <c r="F798" s="857"/>
      <c r="G798" s="843">
        <f>G799+G819</f>
        <v>5514862</v>
      </c>
    </row>
    <row r="799" spans="1:7" ht="17.100000000000001" customHeight="1">
      <c r="A799" s="902"/>
      <c r="B799" s="904"/>
      <c r="C799" s="852"/>
      <c r="D799" s="1140" t="s">
        <v>753</v>
      </c>
      <c r="E799" s="1152"/>
      <c r="F799" s="856"/>
      <c r="G799" s="851">
        <f>G800+G806</f>
        <v>5342912</v>
      </c>
    </row>
    <row r="800" spans="1:7" ht="17.100000000000001" customHeight="1">
      <c r="A800" s="902"/>
      <c r="B800" s="904"/>
      <c r="C800" s="852"/>
      <c r="D800" s="1142" t="s">
        <v>754</v>
      </c>
      <c r="E800" s="1153"/>
      <c r="F800" s="856"/>
      <c r="G800" s="851">
        <f>SUM(G801:G804)</f>
        <v>5010883</v>
      </c>
    </row>
    <row r="801" spans="1:7" ht="17.100000000000001" customHeight="1">
      <c r="A801" s="902"/>
      <c r="B801" s="1121"/>
      <c r="C801" s="1122"/>
      <c r="D801" s="848" t="s">
        <v>755</v>
      </c>
      <c r="E801" s="849" t="s">
        <v>756</v>
      </c>
      <c r="F801" s="856" t="s">
        <v>1299</v>
      </c>
      <c r="G801" s="851">
        <v>3866287</v>
      </c>
    </row>
    <row r="802" spans="1:7" ht="17.100000000000001" customHeight="1">
      <c r="A802" s="902"/>
      <c r="B802" s="1121"/>
      <c r="C802" s="1122"/>
      <c r="D802" s="848" t="s">
        <v>758</v>
      </c>
      <c r="E802" s="849" t="s">
        <v>759</v>
      </c>
      <c r="F802" s="856" t="s">
        <v>1300</v>
      </c>
      <c r="G802" s="851">
        <v>288173</v>
      </c>
    </row>
    <row r="803" spans="1:7" ht="17.100000000000001" customHeight="1">
      <c r="A803" s="902"/>
      <c r="B803" s="1121"/>
      <c r="C803" s="1122"/>
      <c r="D803" s="848" t="s">
        <v>761</v>
      </c>
      <c r="E803" s="849" t="s">
        <v>762</v>
      </c>
      <c r="F803" s="856" t="s">
        <v>1301</v>
      </c>
      <c r="G803" s="851">
        <v>751532</v>
      </c>
    </row>
    <row r="804" spans="1:7" ht="17.100000000000001" customHeight="1">
      <c r="A804" s="902"/>
      <c r="B804" s="1121"/>
      <c r="C804" s="1122"/>
      <c r="D804" s="848" t="s">
        <v>764</v>
      </c>
      <c r="E804" s="849" t="s">
        <v>765</v>
      </c>
      <c r="F804" s="856" t="s">
        <v>1302</v>
      </c>
      <c r="G804" s="851">
        <v>104891</v>
      </c>
    </row>
    <row r="805" spans="1:7" ht="17.100000000000001" customHeight="1">
      <c r="A805" s="902"/>
      <c r="B805" s="904"/>
      <c r="C805" s="852"/>
      <c r="D805" s="1121"/>
      <c r="E805" s="1123"/>
      <c r="F805" s="1123"/>
      <c r="G805" s="1124"/>
    </row>
    <row r="806" spans="1:7" ht="17.100000000000001" customHeight="1">
      <c r="A806" s="902"/>
      <c r="B806" s="904"/>
      <c r="C806" s="852"/>
      <c r="D806" s="1119" t="s">
        <v>770</v>
      </c>
      <c r="E806" s="1120"/>
      <c r="F806" s="856"/>
      <c r="G806" s="851">
        <f>SUM(G807:G817)</f>
        <v>332029</v>
      </c>
    </row>
    <row r="807" spans="1:7" ht="17.100000000000001" customHeight="1">
      <c r="A807" s="902"/>
      <c r="B807" s="1121"/>
      <c r="C807" s="1122"/>
      <c r="D807" s="848" t="s">
        <v>227</v>
      </c>
      <c r="E807" s="849" t="s">
        <v>774</v>
      </c>
      <c r="F807" s="856" t="s">
        <v>1303</v>
      </c>
      <c r="G807" s="851">
        <v>18050</v>
      </c>
    </row>
    <row r="808" spans="1:7" ht="17.100000000000001" customHeight="1">
      <c r="A808" s="902"/>
      <c r="B808" s="1121"/>
      <c r="C808" s="1122"/>
      <c r="D808" s="848" t="s">
        <v>1082</v>
      </c>
      <c r="E808" s="849" t="s">
        <v>1083</v>
      </c>
      <c r="F808" s="856" t="s">
        <v>1304</v>
      </c>
      <c r="G808" s="851">
        <v>5900</v>
      </c>
    </row>
    <row r="809" spans="1:7" ht="17.100000000000001" customHeight="1">
      <c r="A809" s="902"/>
      <c r="B809" s="1121"/>
      <c r="C809" s="1122"/>
      <c r="D809" s="848" t="s">
        <v>779</v>
      </c>
      <c r="E809" s="849" t="s">
        <v>780</v>
      </c>
      <c r="F809" s="856" t="s">
        <v>882</v>
      </c>
      <c r="G809" s="851">
        <v>1500</v>
      </c>
    </row>
    <row r="810" spans="1:7" ht="17.100000000000001" customHeight="1">
      <c r="A810" s="902"/>
      <c r="B810" s="1121"/>
      <c r="C810" s="1122"/>
      <c r="D810" s="848" t="s">
        <v>782</v>
      </c>
      <c r="E810" s="849" t="s">
        <v>783</v>
      </c>
      <c r="F810" s="856" t="s">
        <v>1305</v>
      </c>
      <c r="G810" s="851">
        <v>2820</v>
      </c>
    </row>
    <row r="811" spans="1:7" ht="17.100000000000001" customHeight="1">
      <c r="A811" s="902"/>
      <c r="B811" s="1121"/>
      <c r="C811" s="1122"/>
      <c r="D811" s="848" t="s">
        <v>228</v>
      </c>
      <c r="E811" s="849" t="s">
        <v>785</v>
      </c>
      <c r="F811" s="856" t="s">
        <v>1306</v>
      </c>
      <c r="G811" s="851">
        <v>78430</v>
      </c>
    </row>
    <row r="812" spans="1:7" ht="17.100000000000001" customHeight="1">
      <c r="A812" s="902"/>
      <c r="B812" s="1121"/>
      <c r="C812" s="1122"/>
      <c r="D812" s="848" t="s">
        <v>229</v>
      </c>
      <c r="E812" s="849" t="s">
        <v>787</v>
      </c>
      <c r="F812" s="856" t="s">
        <v>1307</v>
      </c>
      <c r="G812" s="851">
        <v>6067</v>
      </c>
    </row>
    <row r="813" spans="1:7" ht="25.5" customHeight="1">
      <c r="A813" s="902"/>
      <c r="B813" s="1121"/>
      <c r="C813" s="1122"/>
      <c r="D813" s="848" t="s">
        <v>230</v>
      </c>
      <c r="E813" s="849" t="s">
        <v>789</v>
      </c>
      <c r="F813" s="856" t="s">
        <v>875</v>
      </c>
      <c r="G813" s="851">
        <v>1500</v>
      </c>
    </row>
    <row r="814" spans="1:7" ht="27.75" customHeight="1">
      <c r="A814" s="902"/>
      <c r="B814" s="1121"/>
      <c r="C814" s="1122"/>
      <c r="D814" s="848" t="s">
        <v>791</v>
      </c>
      <c r="E814" s="849" t="s">
        <v>792</v>
      </c>
      <c r="F814" s="856" t="s">
        <v>1308</v>
      </c>
      <c r="G814" s="851">
        <v>4037</v>
      </c>
    </row>
    <row r="815" spans="1:7" ht="17.100000000000001" customHeight="1">
      <c r="A815" s="902"/>
      <c r="B815" s="1121"/>
      <c r="C815" s="1122"/>
      <c r="D815" s="848" t="s">
        <v>231</v>
      </c>
      <c r="E815" s="849" t="s">
        <v>798</v>
      </c>
      <c r="F815" s="856" t="s">
        <v>1309</v>
      </c>
      <c r="G815" s="851">
        <v>2958</v>
      </c>
    </row>
    <row r="816" spans="1:7" ht="17.100000000000001" customHeight="1">
      <c r="A816" s="902"/>
      <c r="B816" s="1121"/>
      <c r="C816" s="1122"/>
      <c r="D816" s="848" t="s">
        <v>803</v>
      </c>
      <c r="E816" s="849" t="s">
        <v>804</v>
      </c>
      <c r="F816" s="856" t="s">
        <v>1310</v>
      </c>
      <c r="G816" s="851">
        <v>209617</v>
      </c>
    </row>
    <row r="817" spans="1:7" ht="17.100000000000001" customHeight="1">
      <c r="A817" s="902"/>
      <c r="B817" s="1121"/>
      <c r="C817" s="1122"/>
      <c r="D817" s="848" t="s">
        <v>234</v>
      </c>
      <c r="E817" s="849" t="s">
        <v>814</v>
      </c>
      <c r="F817" s="856" t="s">
        <v>1311</v>
      </c>
      <c r="G817" s="851">
        <v>1150</v>
      </c>
    </row>
    <row r="818" spans="1:7" ht="17.100000000000001" customHeight="1">
      <c r="A818" s="902"/>
      <c r="B818" s="1121"/>
      <c r="C818" s="1122"/>
      <c r="D818" s="1121"/>
      <c r="E818" s="1123"/>
      <c r="F818" s="1123"/>
      <c r="G818" s="1124"/>
    </row>
    <row r="819" spans="1:7" ht="17.100000000000001" customHeight="1">
      <c r="A819" s="902"/>
      <c r="B819" s="1121"/>
      <c r="C819" s="1122"/>
      <c r="D819" s="1146" t="s">
        <v>1312</v>
      </c>
      <c r="E819" s="1147"/>
      <c r="F819" s="856"/>
      <c r="G819" s="851">
        <f>G820</f>
        <v>171950</v>
      </c>
    </row>
    <row r="820" spans="1:7" ht="17.100000000000001" customHeight="1">
      <c r="A820" s="902"/>
      <c r="B820" s="1121"/>
      <c r="C820" s="1122"/>
      <c r="D820" s="848" t="s">
        <v>817</v>
      </c>
      <c r="E820" s="849" t="s">
        <v>818</v>
      </c>
      <c r="F820" s="856" t="s">
        <v>1313</v>
      </c>
      <c r="G820" s="851">
        <v>171950</v>
      </c>
    </row>
    <row r="821" spans="1:7" ht="17.100000000000001" customHeight="1">
      <c r="A821" s="902"/>
      <c r="B821" s="1132" t="s">
        <v>1314</v>
      </c>
      <c r="C821" s="1133"/>
      <c r="D821" s="838"/>
      <c r="E821" s="839" t="s">
        <v>1315</v>
      </c>
      <c r="F821" s="858" t="s">
        <v>1316</v>
      </c>
      <c r="G821" s="841">
        <f>G822</f>
        <v>2312938</v>
      </c>
    </row>
    <row r="822" spans="1:7" ht="17.100000000000001" customHeight="1">
      <c r="A822" s="902"/>
      <c r="B822" s="1121"/>
      <c r="C822" s="1122"/>
      <c r="D822" s="1138" t="s">
        <v>752</v>
      </c>
      <c r="E822" s="1139"/>
      <c r="F822" s="857"/>
      <c r="G822" s="843">
        <f>G823+G835</f>
        <v>2312938</v>
      </c>
    </row>
    <row r="823" spans="1:7" ht="17.100000000000001" customHeight="1">
      <c r="A823" s="902"/>
      <c r="B823" s="1121"/>
      <c r="C823" s="1122"/>
      <c r="D823" s="1140" t="s">
        <v>753</v>
      </c>
      <c r="E823" s="1152"/>
      <c r="F823" s="856"/>
      <c r="G823" s="851">
        <f>G824+G830</f>
        <v>2281252</v>
      </c>
    </row>
    <row r="824" spans="1:7" ht="17.100000000000001" customHeight="1">
      <c r="A824" s="902"/>
      <c r="B824" s="1121"/>
      <c r="C824" s="1122"/>
      <c r="D824" s="1142" t="s">
        <v>754</v>
      </c>
      <c r="E824" s="1153"/>
      <c r="F824" s="856"/>
      <c r="G824" s="851">
        <f>SUM(G825:G828)</f>
        <v>2177129</v>
      </c>
    </row>
    <row r="825" spans="1:7" ht="17.100000000000001" customHeight="1">
      <c r="A825" s="902"/>
      <c r="B825" s="1121"/>
      <c r="C825" s="1122"/>
      <c r="D825" s="848" t="s">
        <v>755</v>
      </c>
      <c r="E825" s="849" t="s">
        <v>756</v>
      </c>
      <c r="F825" s="856" t="s">
        <v>1317</v>
      </c>
      <c r="G825" s="851">
        <v>1692255</v>
      </c>
    </row>
    <row r="826" spans="1:7" ht="17.100000000000001" customHeight="1">
      <c r="A826" s="902"/>
      <c r="B826" s="1121"/>
      <c r="C826" s="1122"/>
      <c r="D826" s="848" t="s">
        <v>758</v>
      </c>
      <c r="E826" s="849" t="s">
        <v>759</v>
      </c>
      <c r="F826" s="856" t="s">
        <v>1318</v>
      </c>
      <c r="G826" s="851">
        <v>116165</v>
      </c>
    </row>
    <row r="827" spans="1:7" ht="17.100000000000001" customHeight="1">
      <c r="A827" s="902"/>
      <c r="B827" s="1121"/>
      <c r="C827" s="1122"/>
      <c r="D827" s="848" t="s">
        <v>761</v>
      </c>
      <c r="E827" s="849" t="s">
        <v>762</v>
      </c>
      <c r="F827" s="856" t="s">
        <v>1319</v>
      </c>
      <c r="G827" s="851">
        <v>326333</v>
      </c>
    </row>
    <row r="828" spans="1:7" ht="17.100000000000001" customHeight="1">
      <c r="A828" s="902"/>
      <c r="B828" s="1121"/>
      <c r="C828" s="1122"/>
      <c r="D828" s="848" t="s">
        <v>764</v>
      </c>
      <c r="E828" s="849" t="s">
        <v>765</v>
      </c>
      <c r="F828" s="856" t="s">
        <v>1320</v>
      </c>
      <c r="G828" s="851">
        <v>42376</v>
      </c>
    </row>
    <row r="829" spans="1:7" ht="17.100000000000001" customHeight="1">
      <c r="A829" s="902"/>
      <c r="B829" s="1121"/>
      <c r="C829" s="1122"/>
      <c r="D829" s="1121"/>
      <c r="E829" s="1123"/>
      <c r="F829" s="1123"/>
      <c r="G829" s="1124"/>
    </row>
    <row r="830" spans="1:7" ht="17.100000000000001" customHeight="1">
      <c r="A830" s="902"/>
      <c r="B830" s="1121"/>
      <c r="C830" s="1122"/>
      <c r="D830" s="1119" t="s">
        <v>770</v>
      </c>
      <c r="E830" s="1120"/>
      <c r="F830" s="856"/>
      <c r="G830" s="851">
        <f>SUM(G831:G833)</f>
        <v>104123</v>
      </c>
    </row>
    <row r="831" spans="1:7" ht="17.100000000000001" customHeight="1">
      <c r="A831" s="902"/>
      <c r="B831" s="1121"/>
      <c r="C831" s="1122"/>
      <c r="D831" s="848" t="s">
        <v>227</v>
      </c>
      <c r="E831" s="849" t="s">
        <v>774</v>
      </c>
      <c r="F831" s="856" t="s">
        <v>1321</v>
      </c>
      <c r="G831" s="851">
        <v>3200</v>
      </c>
    </row>
    <row r="832" spans="1:7" ht="17.100000000000001" customHeight="1">
      <c r="A832" s="902"/>
      <c r="B832" s="1121"/>
      <c r="C832" s="1122"/>
      <c r="D832" s="848" t="s">
        <v>1082</v>
      </c>
      <c r="E832" s="849" t="s">
        <v>1083</v>
      </c>
      <c r="F832" s="856" t="s">
        <v>868</v>
      </c>
      <c r="G832" s="851">
        <v>2500</v>
      </c>
    </row>
    <row r="833" spans="1:7" ht="17.100000000000001" customHeight="1">
      <c r="A833" s="902"/>
      <c r="B833" s="1121"/>
      <c r="C833" s="1122"/>
      <c r="D833" s="848" t="s">
        <v>803</v>
      </c>
      <c r="E833" s="849" t="s">
        <v>804</v>
      </c>
      <c r="F833" s="856" t="s">
        <v>1322</v>
      </c>
      <c r="G833" s="851">
        <v>98423</v>
      </c>
    </row>
    <row r="834" spans="1:7" ht="17.100000000000001" customHeight="1">
      <c r="A834" s="902"/>
      <c r="B834" s="1121"/>
      <c r="C834" s="1122"/>
      <c r="D834" s="1121"/>
      <c r="E834" s="1123"/>
      <c r="F834" s="1123"/>
      <c r="G834" s="1124"/>
    </row>
    <row r="835" spans="1:7" ht="17.100000000000001" customHeight="1">
      <c r="A835" s="902"/>
      <c r="B835" s="1121"/>
      <c r="C835" s="1122"/>
      <c r="D835" s="1146" t="s">
        <v>1312</v>
      </c>
      <c r="E835" s="1147"/>
      <c r="F835" s="856"/>
      <c r="G835" s="851">
        <f>G836</f>
        <v>31686</v>
      </c>
    </row>
    <row r="836" spans="1:7" ht="17.100000000000001" customHeight="1">
      <c r="A836" s="902"/>
      <c r="B836" s="1148"/>
      <c r="C836" s="1149"/>
      <c r="D836" s="848" t="s">
        <v>817</v>
      </c>
      <c r="E836" s="849" t="s">
        <v>818</v>
      </c>
      <c r="F836" s="856" t="s">
        <v>1323</v>
      </c>
      <c r="G836" s="851">
        <v>31686</v>
      </c>
    </row>
    <row r="837" spans="1:7" ht="17.100000000000001" customHeight="1">
      <c r="A837" s="902"/>
      <c r="B837" s="1132" t="s">
        <v>1324</v>
      </c>
      <c r="C837" s="1133"/>
      <c r="D837" s="838"/>
      <c r="E837" s="839" t="s">
        <v>1325</v>
      </c>
      <c r="F837" s="858" t="s">
        <v>1326</v>
      </c>
      <c r="G837" s="841">
        <f>G838</f>
        <v>705189</v>
      </c>
    </row>
    <row r="838" spans="1:7" ht="17.100000000000001" customHeight="1">
      <c r="A838" s="902"/>
      <c r="B838" s="1134"/>
      <c r="C838" s="1135"/>
      <c r="D838" s="1138" t="s">
        <v>752</v>
      </c>
      <c r="E838" s="1139"/>
      <c r="F838" s="859"/>
      <c r="G838" s="843">
        <f>G839</f>
        <v>705189</v>
      </c>
    </row>
    <row r="839" spans="1:7" ht="17.100000000000001" customHeight="1">
      <c r="A839" s="902"/>
      <c r="B839" s="1136"/>
      <c r="C839" s="1137"/>
      <c r="D839" s="1140" t="s">
        <v>753</v>
      </c>
      <c r="E839" s="1152"/>
      <c r="F839" s="860"/>
      <c r="G839" s="851">
        <f>G840+G846</f>
        <v>705189</v>
      </c>
    </row>
    <row r="840" spans="1:7" ht="17.100000000000001" customHeight="1">
      <c r="A840" s="902"/>
      <c r="B840" s="1136"/>
      <c r="C840" s="1137"/>
      <c r="D840" s="1142" t="s">
        <v>754</v>
      </c>
      <c r="E840" s="1153"/>
      <c r="F840" s="860"/>
      <c r="G840" s="851">
        <f>SUM(G841:G844)</f>
        <v>658050</v>
      </c>
    </row>
    <row r="841" spans="1:7" ht="17.100000000000001" customHeight="1">
      <c r="A841" s="902"/>
      <c r="B841" s="1136"/>
      <c r="C841" s="1137"/>
      <c r="D841" s="848" t="s">
        <v>755</v>
      </c>
      <c r="E841" s="849" t="s">
        <v>756</v>
      </c>
      <c r="F841" s="856" t="s">
        <v>1327</v>
      </c>
      <c r="G841" s="851">
        <v>515441</v>
      </c>
    </row>
    <row r="842" spans="1:7" ht="17.100000000000001" customHeight="1">
      <c r="A842" s="902"/>
      <c r="B842" s="1136"/>
      <c r="C842" s="1137"/>
      <c r="D842" s="848" t="s">
        <v>758</v>
      </c>
      <c r="E842" s="849" t="s">
        <v>759</v>
      </c>
      <c r="F842" s="856" t="s">
        <v>1328</v>
      </c>
      <c r="G842" s="851">
        <v>31050</v>
      </c>
    </row>
    <row r="843" spans="1:7" ht="17.100000000000001" customHeight="1">
      <c r="A843" s="902"/>
      <c r="B843" s="1136"/>
      <c r="C843" s="1137"/>
      <c r="D843" s="848" t="s">
        <v>761</v>
      </c>
      <c r="E843" s="849" t="s">
        <v>762</v>
      </c>
      <c r="F843" s="856" t="s">
        <v>1329</v>
      </c>
      <c r="G843" s="851">
        <v>98170</v>
      </c>
    </row>
    <row r="844" spans="1:7" ht="17.100000000000001" customHeight="1">
      <c r="A844" s="902"/>
      <c r="B844" s="1136"/>
      <c r="C844" s="1137"/>
      <c r="D844" s="848" t="s">
        <v>764</v>
      </c>
      <c r="E844" s="849" t="s">
        <v>765</v>
      </c>
      <c r="F844" s="856" t="s">
        <v>1330</v>
      </c>
      <c r="G844" s="851">
        <v>13389</v>
      </c>
    </row>
    <row r="845" spans="1:7" ht="17.100000000000001" customHeight="1">
      <c r="A845" s="902"/>
      <c r="B845" s="1136"/>
      <c r="C845" s="1137"/>
      <c r="D845" s="1121"/>
      <c r="E845" s="1123"/>
      <c r="F845" s="1123"/>
      <c r="G845" s="1124"/>
    </row>
    <row r="846" spans="1:7" ht="17.100000000000001" customHeight="1">
      <c r="A846" s="902"/>
      <c r="B846" s="1136"/>
      <c r="C846" s="1137"/>
      <c r="D846" s="1119" t="s">
        <v>770</v>
      </c>
      <c r="E846" s="1120"/>
      <c r="F846" s="856"/>
      <c r="G846" s="851">
        <f>SUM(G847:G849)</f>
        <v>47139</v>
      </c>
    </row>
    <row r="847" spans="1:7" ht="17.100000000000001" customHeight="1">
      <c r="A847" s="902"/>
      <c r="B847" s="1136"/>
      <c r="C847" s="1137"/>
      <c r="D847" s="848" t="s">
        <v>227</v>
      </c>
      <c r="E847" s="849" t="s">
        <v>774</v>
      </c>
      <c r="F847" s="856" t="s">
        <v>1331</v>
      </c>
      <c r="G847" s="851">
        <v>4100</v>
      </c>
    </row>
    <row r="848" spans="1:7" ht="17.100000000000001" customHeight="1">
      <c r="A848" s="902"/>
      <c r="B848" s="1136"/>
      <c r="C848" s="1137"/>
      <c r="D848" s="848" t="s">
        <v>1082</v>
      </c>
      <c r="E848" s="849" t="s">
        <v>1083</v>
      </c>
      <c r="F848" s="856" t="s">
        <v>1332</v>
      </c>
      <c r="G848" s="851">
        <v>6400</v>
      </c>
    </row>
    <row r="849" spans="1:7" ht="17.100000000000001" customHeight="1">
      <c r="A849" s="902"/>
      <c r="B849" s="1150"/>
      <c r="C849" s="1151"/>
      <c r="D849" s="848" t="s">
        <v>803</v>
      </c>
      <c r="E849" s="849" t="s">
        <v>804</v>
      </c>
      <c r="F849" s="856" t="s">
        <v>830</v>
      </c>
      <c r="G849" s="851">
        <v>36639</v>
      </c>
    </row>
    <row r="850" spans="1:7" ht="17.100000000000001" customHeight="1">
      <c r="A850" s="902"/>
      <c r="B850" s="1132" t="s">
        <v>1333</v>
      </c>
      <c r="C850" s="1133"/>
      <c r="D850" s="838"/>
      <c r="E850" s="839" t="s">
        <v>1334</v>
      </c>
      <c r="F850" s="858" t="s">
        <v>1335</v>
      </c>
      <c r="G850" s="841">
        <f>G851</f>
        <v>20002093</v>
      </c>
    </row>
    <row r="851" spans="1:7" ht="17.100000000000001" customHeight="1">
      <c r="A851" s="902"/>
      <c r="B851" s="904"/>
      <c r="C851" s="852"/>
      <c r="D851" s="1138" t="s">
        <v>752</v>
      </c>
      <c r="E851" s="1139"/>
      <c r="F851" s="857"/>
      <c r="G851" s="843">
        <f>G852+G878</f>
        <v>20002093</v>
      </c>
    </row>
    <row r="852" spans="1:7" ht="17.100000000000001" customHeight="1">
      <c r="A852" s="902"/>
      <c r="B852" s="904"/>
      <c r="C852" s="852"/>
      <c r="D852" s="1140" t="s">
        <v>753</v>
      </c>
      <c r="E852" s="1152"/>
      <c r="F852" s="856"/>
      <c r="G852" s="851">
        <f>G853+G860</f>
        <v>19952895</v>
      </c>
    </row>
    <row r="853" spans="1:7" ht="17.100000000000001" customHeight="1">
      <c r="A853" s="902"/>
      <c r="B853" s="904"/>
      <c r="C853" s="852"/>
      <c r="D853" s="1142" t="s">
        <v>754</v>
      </c>
      <c r="E853" s="1153"/>
      <c r="F853" s="856"/>
      <c r="G853" s="851">
        <f>SUM(G854:G858)</f>
        <v>17726202</v>
      </c>
    </row>
    <row r="854" spans="1:7" ht="17.100000000000001" customHeight="1">
      <c r="A854" s="902"/>
      <c r="B854" s="1121"/>
      <c r="C854" s="1122"/>
      <c r="D854" s="848" t="s">
        <v>755</v>
      </c>
      <c r="E854" s="849" t="s">
        <v>756</v>
      </c>
      <c r="F854" s="856" t="s">
        <v>1336</v>
      </c>
      <c r="G854" s="851">
        <v>13838130</v>
      </c>
    </row>
    <row r="855" spans="1:7" ht="17.100000000000001" customHeight="1">
      <c r="A855" s="902"/>
      <c r="B855" s="1121"/>
      <c r="C855" s="1122"/>
      <c r="D855" s="848" t="s">
        <v>758</v>
      </c>
      <c r="E855" s="849" t="s">
        <v>759</v>
      </c>
      <c r="F855" s="856" t="s">
        <v>1337</v>
      </c>
      <c r="G855" s="851">
        <v>1010738</v>
      </c>
    </row>
    <row r="856" spans="1:7" ht="17.100000000000001" customHeight="1">
      <c r="A856" s="902"/>
      <c r="B856" s="1121"/>
      <c r="C856" s="1122"/>
      <c r="D856" s="848" t="s">
        <v>761</v>
      </c>
      <c r="E856" s="849" t="s">
        <v>762</v>
      </c>
      <c r="F856" s="856" t="s">
        <v>1338</v>
      </c>
      <c r="G856" s="851">
        <v>2494780</v>
      </c>
    </row>
    <row r="857" spans="1:7" ht="17.100000000000001" customHeight="1">
      <c r="A857" s="902"/>
      <c r="B857" s="1121"/>
      <c r="C857" s="1122"/>
      <c r="D857" s="848" t="s">
        <v>764</v>
      </c>
      <c r="E857" s="849" t="s">
        <v>765</v>
      </c>
      <c r="F857" s="856" t="s">
        <v>1339</v>
      </c>
      <c r="G857" s="851">
        <v>356914</v>
      </c>
    </row>
    <row r="858" spans="1:7" ht="17.100000000000001" customHeight="1">
      <c r="A858" s="902"/>
      <c r="B858" s="1121"/>
      <c r="C858" s="1122"/>
      <c r="D858" s="877" t="s">
        <v>767</v>
      </c>
      <c r="E858" s="878" t="s">
        <v>768</v>
      </c>
      <c r="F858" s="879" t="s">
        <v>1340</v>
      </c>
      <c r="G858" s="880">
        <v>25640</v>
      </c>
    </row>
    <row r="859" spans="1:7" ht="17.100000000000001" customHeight="1">
      <c r="A859" s="902"/>
      <c r="B859" s="1121"/>
      <c r="C859" s="1123"/>
      <c r="D859" s="1181"/>
      <c r="E859" s="1182"/>
      <c r="F859" s="1182"/>
      <c r="G859" s="1183"/>
    </row>
    <row r="860" spans="1:7" ht="17.100000000000001" customHeight="1">
      <c r="A860" s="902"/>
      <c r="B860" s="904"/>
      <c r="C860" s="852"/>
      <c r="D860" s="1119" t="s">
        <v>770</v>
      </c>
      <c r="E860" s="1120"/>
      <c r="F860" s="856"/>
      <c r="G860" s="905">
        <f>SUM(G861:G876)</f>
        <v>2226693</v>
      </c>
    </row>
    <row r="861" spans="1:7" ht="17.100000000000001" customHeight="1">
      <c r="A861" s="902"/>
      <c r="B861" s="904"/>
      <c r="C861" s="852"/>
      <c r="D861" s="848" t="s">
        <v>771</v>
      </c>
      <c r="E861" s="849" t="s">
        <v>772</v>
      </c>
      <c r="F861" s="856" t="s">
        <v>1341</v>
      </c>
      <c r="G861" s="851">
        <v>28600</v>
      </c>
    </row>
    <row r="862" spans="1:7" ht="17.100000000000001" customHeight="1">
      <c r="A862" s="902"/>
      <c r="B862" s="1121"/>
      <c r="C862" s="1122"/>
      <c r="D862" s="848" t="s">
        <v>227</v>
      </c>
      <c r="E862" s="849" t="s">
        <v>774</v>
      </c>
      <c r="F862" s="856" t="s">
        <v>1342</v>
      </c>
      <c r="G862" s="851">
        <v>120260</v>
      </c>
    </row>
    <row r="863" spans="1:7" ht="17.100000000000001" customHeight="1">
      <c r="A863" s="902"/>
      <c r="B863" s="1121"/>
      <c r="C863" s="1122"/>
      <c r="D863" s="848" t="s">
        <v>1082</v>
      </c>
      <c r="E863" s="849" t="s">
        <v>1083</v>
      </c>
      <c r="F863" s="856" t="s">
        <v>1343</v>
      </c>
      <c r="G863" s="851">
        <v>115950</v>
      </c>
    </row>
    <row r="864" spans="1:7" ht="17.100000000000001" customHeight="1">
      <c r="A864" s="902"/>
      <c r="B864" s="1121"/>
      <c r="C864" s="1122"/>
      <c r="D864" s="848" t="s">
        <v>776</v>
      </c>
      <c r="E864" s="849" t="s">
        <v>777</v>
      </c>
      <c r="F864" s="856" t="s">
        <v>1344</v>
      </c>
      <c r="G864" s="851">
        <v>500876</v>
      </c>
    </row>
    <row r="865" spans="1:7" ht="17.100000000000001" customHeight="1">
      <c r="A865" s="902"/>
      <c r="B865" s="1121"/>
      <c r="C865" s="1122"/>
      <c r="D865" s="848" t="s">
        <v>779</v>
      </c>
      <c r="E865" s="849" t="s">
        <v>780</v>
      </c>
      <c r="F865" s="856" t="s">
        <v>1345</v>
      </c>
      <c r="G865" s="851">
        <v>333700</v>
      </c>
    </row>
    <row r="866" spans="1:7" ht="17.100000000000001" customHeight="1">
      <c r="A866" s="902"/>
      <c r="B866" s="1121"/>
      <c r="C866" s="1122"/>
      <c r="D866" s="848" t="s">
        <v>782</v>
      </c>
      <c r="E866" s="849" t="s">
        <v>783</v>
      </c>
      <c r="F866" s="856" t="s">
        <v>1346</v>
      </c>
      <c r="G866" s="851">
        <v>16116</v>
      </c>
    </row>
    <row r="867" spans="1:7" ht="17.100000000000001" customHeight="1">
      <c r="A867" s="902"/>
      <c r="B867" s="1121"/>
      <c r="C867" s="1122"/>
      <c r="D867" s="848" t="s">
        <v>228</v>
      </c>
      <c r="E867" s="849" t="s">
        <v>785</v>
      </c>
      <c r="F867" s="856" t="s">
        <v>1347</v>
      </c>
      <c r="G867" s="851">
        <v>229413</v>
      </c>
    </row>
    <row r="868" spans="1:7" ht="17.100000000000001" customHeight="1">
      <c r="A868" s="902"/>
      <c r="B868" s="1121"/>
      <c r="C868" s="1122"/>
      <c r="D868" s="848" t="s">
        <v>229</v>
      </c>
      <c r="E868" s="849" t="s">
        <v>787</v>
      </c>
      <c r="F868" s="856" t="s">
        <v>1348</v>
      </c>
      <c r="G868" s="851">
        <v>8559</v>
      </c>
    </row>
    <row r="869" spans="1:7" ht="27" customHeight="1">
      <c r="A869" s="902"/>
      <c r="B869" s="1121"/>
      <c r="C869" s="1122"/>
      <c r="D869" s="848" t="s">
        <v>230</v>
      </c>
      <c r="E869" s="849" t="s">
        <v>789</v>
      </c>
      <c r="F869" s="856" t="s">
        <v>1100</v>
      </c>
      <c r="G869" s="851">
        <v>2300</v>
      </c>
    </row>
    <row r="870" spans="1:7" ht="24.75" customHeight="1">
      <c r="A870" s="902"/>
      <c r="B870" s="1121"/>
      <c r="C870" s="1122"/>
      <c r="D870" s="848" t="s">
        <v>791</v>
      </c>
      <c r="E870" s="849" t="s">
        <v>792</v>
      </c>
      <c r="F870" s="856" t="s">
        <v>1349</v>
      </c>
      <c r="G870" s="851">
        <v>33777</v>
      </c>
    </row>
    <row r="871" spans="1:7" ht="18" customHeight="1">
      <c r="A871" s="902"/>
      <c r="B871" s="1121"/>
      <c r="C871" s="1122"/>
      <c r="D871" s="848" t="s">
        <v>794</v>
      </c>
      <c r="E871" s="849" t="s">
        <v>795</v>
      </c>
      <c r="F871" s="856" t="s">
        <v>1129</v>
      </c>
      <c r="G871" s="851">
        <v>80</v>
      </c>
    </row>
    <row r="872" spans="1:7" ht="19.5" customHeight="1">
      <c r="A872" s="902"/>
      <c r="B872" s="1121"/>
      <c r="C872" s="1122"/>
      <c r="D872" s="848" t="s">
        <v>796</v>
      </c>
      <c r="E872" s="849" t="s">
        <v>797</v>
      </c>
      <c r="F872" s="856" t="s">
        <v>1350</v>
      </c>
      <c r="G872" s="851">
        <v>6840</v>
      </c>
    </row>
    <row r="873" spans="1:7" ht="17.100000000000001" customHeight="1">
      <c r="A873" s="902"/>
      <c r="B873" s="1121"/>
      <c r="C873" s="1122"/>
      <c r="D873" s="848" t="s">
        <v>231</v>
      </c>
      <c r="E873" s="849" t="s">
        <v>798</v>
      </c>
      <c r="F873" s="856" t="s">
        <v>1351</v>
      </c>
      <c r="G873" s="851">
        <v>22780</v>
      </c>
    </row>
    <row r="874" spans="1:7" ht="17.100000000000001" customHeight="1">
      <c r="A874" s="902"/>
      <c r="B874" s="1121"/>
      <c r="C874" s="1122"/>
      <c r="D874" s="848" t="s">
        <v>800</v>
      </c>
      <c r="E874" s="849" t="s">
        <v>801</v>
      </c>
      <c r="F874" s="856" t="s">
        <v>1352</v>
      </c>
      <c r="G874" s="851">
        <v>15200</v>
      </c>
    </row>
    <row r="875" spans="1:7" ht="17.100000000000001" customHeight="1">
      <c r="A875" s="902"/>
      <c r="B875" s="1121"/>
      <c r="C875" s="1122"/>
      <c r="D875" s="848" t="s">
        <v>803</v>
      </c>
      <c r="E875" s="849" t="s">
        <v>804</v>
      </c>
      <c r="F875" s="856" t="s">
        <v>1353</v>
      </c>
      <c r="G875" s="851">
        <v>782772</v>
      </c>
    </row>
    <row r="876" spans="1:7" ht="17.100000000000001" customHeight="1">
      <c r="A876" s="902"/>
      <c r="B876" s="1121"/>
      <c r="C876" s="1122"/>
      <c r="D876" s="848" t="s">
        <v>234</v>
      </c>
      <c r="E876" s="849" t="s">
        <v>814</v>
      </c>
      <c r="F876" s="856" t="s">
        <v>1354</v>
      </c>
      <c r="G876" s="851">
        <v>9470</v>
      </c>
    </row>
    <row r="877" spans="1:7" ht="17.100000000000001" customHeight="1">
      <c r="A877" s="902"/>
      <c r="B877" s="904"/>
      <c r="C877" s="852"/>
      <c r="D877" s="1121"/>
      <c r="E877" s="1123"/>
      <c r="F877" s="1123"/>
      <c r="G877" s="1124"/>
    </row>
    <row r="878" spans="1:7" ht="17.100000000000001" customHeight="1">
      <c r="A878" s="902"/>
      <c r="B878" s="904"/>
      <c r="C878" s="852"/>
      <c r="D878" s="1146" t="s">
        <v>1312</v>
      </c>
      <c r="E878" s="1147"/>
      <c r="F878" s="856"/>
      <c r="G878" s="851">
        <f>G879</f>
        <v>49198</v>
      </c>
    </row>
    <row r="879" spans="1:7" ht="17.100000000000001" customHeight="1">
      <c r="A879" s="902"/>
      <c r="B879" s="904"/>
      <c r="C879" s="852"/>
      <c r="D879" s="848" t="s">
        <v>817</v>
      </c>
      <c r="E879" s="849" t="s">
        <v>818</v>
      </c>
      <c r="F879" s="856" t="s">
        <v>1355</v>
      </c>
      <c r="G879" s="851">
        <v>49198</v>
      </c>
    </row>
    <row r="880" spans="1:7" ht="17.100000000000001" customHeight="1">
      <c r="A880" s="902"/>
      <c r="B880" s="1132" t="s">
        <v>1356</v>
      </c>
      <c r="C880" s="1133"/>
      <c r="D880" s="838"/>
      <c r="E880" s="839" t="s">
        <v>488</v>
      </c>
      <c r="F880" s="858" t="s">
        <v>1357</v>
      </c>
      <c r="G880" s="841">
        <f>G881</f>
        <v>8683105</v>
      </c>
    </row>
    <row r="881" spans="1:7" ht="17.100000000000001" customHeight="1">
      <c r="A881" s="902"/>
      <c r="B881" s="904"/>
      <c r="C881" s="852"/>
      <c r="D881" s="1138" t="s">
        <v>752</v>
      </c>
      <c r="E881" s="1139"/>
      <c r="F881" s="857"/>
      <c r="G881" s="843">
        <f>G882+G903</f>
        <v>8683105</v>
      </c>
    </row>
    <row r="882" spans="1:7" ht="17.100000000000001" customHeight="1">
      <c r="A882" s="902"/>
      <c r="B882" s="904"/>
      <c r="C882" s="852"/>
      <c r="D882" s="1140" t="s">
        <v>753</v>
      </c>
      <c r="E882" s="1152"/>
      <c r="F882" s="856"/>
      <c r="G882" s="851">
        <f>G883+G890</f>
        <v>8673394</v>
      </c>
    </row>
    <row r="883" spans="1:7" ht="17.100000000000001" customHeight="1">
      <c r="A883" s="902"/>
      <c r="B883" s="904"/>
      <c r="C883" s="852"/>
      <c r="D883" s="1142" t="s">
        <v>754</v>
      </c>
      <c r="E883" s="1153"/>
      <c r="F883" s="856"/>
      <c r="G883" s="851">
        <f>SUM(G884:G888)</f>
        <v>7770848</v>
      </c>
    </row>
    <row r="884" spans="1:7" ht="17.100000000000001" customHeight="1">
      <c r="A884" s="902"/>
      <c r="B884" s="1121"/>
      <c r="C884" s="1122"/>
      <c r="D884" s="848" t="s">
        <v>755</v>
      </c>
      <c r="E884" s="849" t="s">
        <v>756</v>
      </c>
      <c r="F884" s="856" t="s">
        <v>1358</v>
      </c>
      <c r="G884" s="851">
        <v>5699116</v>
      </c>
    </row>
    <row r="885" spans="1:7" ht="17.100000000000001" customHeight="1">
      <c r="A885" s="902"/>
      <c r="B885" s="1121"/>
      <c r="C885" s="1122"/>
      <c r="D885" s="848" t="s">
        <v>758</v>
      </c>
      <c r="E885" s="849" t="s">
        <v>759</v>
      </c>
      <c r="F885" s="856" t="s">
        <v>1359</v>
      </c>
      <c r="G885" s="851">
        <v>528468</v>
      </c>
    </row>
    <row r="886" spans="1:7" ht="17.100000000000001" customHeight="1">
      <c r="A886" s="902"/>
      <c r="B886" s="1121"/>
      <c r="C886" s="1122"/>
      <c r="D886" s="848" t="s">
        <v>761</v>
      </c>
      <c r="E886" s="849" t="s">
        <v>762</v>
      </c>
      <c r="F886" s="856" t="s">
        <v>1360</v>
      </c>
      <c r="G886" s="851">
        <v>1041048</v>
      </c>
    </row>
    <row r="887" spans="1:7" ht="17.100000000000001" customHeight="1">
      <c r="A887" s="902"/>
      <c r="B887" s="1121"/>
      <c r="C887" s="1122"/>
      <c r="D887" s="877" t="s">
        <v>764</v>
      </c>
      <c r="E887" s="849" t="s">
        <v>765</v>
      </c>
      <c r="F887" s="856" t="s">
        <v>1361</v>
      </c>
      <c r="G887" s="851">
        <v>137581</v>
      </c>
    </row>
    <row r="888" spans="1:7" ht="17.100000000000001" customHeight="1">
      <c r="A888" s="902"/>
      <c r="B888" s="1121"/>
      <c r="C888" s="1122"/>
      <c r="D888" s="848" t="s">
        <v>767</v>
      </c>
      <c r="E888" s="849" t="s">
        <v>768</v>
      </c>
      <c r="F888" s="856" t="s">
        <v>1362</v>
      </c>
      <c r="G888" s="851">
        <v>364635</v>
      </c>
    </row>
    <row r="889" spans="1:7" ht="17.100000000000001" customHeight="1">
      <c r="A889" s="902"/>
      <c r="B889" s="904"/>
      <c r="C889" s="852"/>
      <c r="D889" s="1121"/>
      <c r="E889" s="1123"/>
      <c r="F889" s="1123"/>
      <c r="G889" s="1124"/>
    </row>
    <row r="890" spans="1:7" ht="17.100000000000001" customHeight="1">
      <c r="A890" s="902"/>
      <c r="B890" s="904"/>
      <c r="C890" s="852"/>
      <c r="D890" s="1119" t="s">
        <v>770</v>
      </c>
      <c r="E890" s="1120"/>
      <c r="F890" s="856"/>
      <c r="G890" s="851">
        <f>SUM(G891:G901)</f>
        <v>902546</v>
      </c>
    </row>
    <row r="891" spans="1:7" ht="17.100000000000001" customHeight="1">
      <c r="A891" s="902"/>
      <c r="B891" s="904"/>
      <c r="C891" s="852"/>
      <c r="D891" s="848" t="s">
        <v>771</v>
      </c>
      <c r="E891" s="849" t="s">
        <v>772</v>
      </c>
      <c r="F891" s="856" t="s">
        <v>1363</v>
      </c>
      <c r="G891" s="851">
        <v>7650</v>
      </c>
    </row>
    <row r="892" spans="1:7" ht="17.100000000000001" customHeight="1">
      <c r="A892" s="902"/>
      <c r="B892" s="1121"/>
      <c r="C892" s="1122"/>
      <c r="D892" s="848" t="s">
        <v>227</v>
      </c>
      <c r="E892" s="849" t="s">
        <v>774</v>
      </c>
      <c r="F892" s="856" t="s">
        <v>1364</v>
      </c>
      <c r="G892" s="851">
        <v>46430</v>
      </c>
    </row>
    <row r="893" spans="1:7" ht="17.100000000000001" customHeight="1">
      <c r="A893" s="902"/>
      <c r="B893" s="1121"/>
      <c r="C893" s="1122"/>
      <c r="D893" s="848" t="s">
        <v>776</v>
      </c>
      <c r="E893" s="849" t="s">
        <v>777</v>
      </c>
      <c r="F893" s="856" t="s">
        <v>1365</v>
      </c>
      <c r="G893" s="851">
        <v>298550</v>
      </c>
    </row>
    <row r="894" spans="1:7" ht="17.100000000000001" customHeight="1">
      <c r="A894" s="902"/>
      <c r="B894" s="1121"/>
      <c r="C894" s="1122"/>
      <c r="D894" s="848" t="s">
        <v>782</v>
      </c>
      <c r="E894" s="849" t="s">
        <v>783</v>
      </c>
      <c r="F894" s="856" t="s">
        <v>1366</v>
      </c>
      <c r="G894" s="851">
        <v>12380</v>
      </c>
    </row>
    <row r="895" spans="1:7" ht="17.100000000000001" customHeight="1">
      <c r="A895" s="902"/>
      <c r="B895" s="1121"/>
      <c r="C895" s="1122"/>
      <c r="D895" s="848" t="s">
        <v>228</v>
      </c>
      <c r="E895" s="849" t="s">
        <v>785</v>
      </c>
      <c r="F895" s="856" t="s">
        <v>1367</v>
      </c>
      <c r="G895" s="851">
        <v>146547</v>
      </c>
    </row>
    <row r="896" spans="1:7" ht="17.100000000000001" customHeight="1">
      <c r="A896" s="902"/>
      <c r="B896" s="1121"/>
      <c r="C896" s="1122"/>
      <c r="D896" s="848" t="s">
        <v>229</v>
      </c>
      <c r="E896" s="849" t="s">
        <v>787</v>
      </c>
      <c r="F896" s="856" t="s">
        <v>1368</v>
      </c>
      <c r="G896" s="851">
        <v>10132</v>
      </c>
    </row>
    <row r="897" spans="1:7" ht="27" customHeight="1">
      <c r="A897" s="902"/>
      <c r="B897" s="1121"/>
      <c r="C897" s="1122"/>
      <c r="D897" s="848" t="s">
        <v>791</v>
      </c>
      <c r="E897" s="849" t="s">
        <v>792</v>
      </c>
      <c r="F897" s="856" t="s">
        <v>1369</v>
      </c>
      <c r="G897" s="851">
        <v>19094</v>
      </c>
    </row>
    <row r="898" spans="1:7" ht="17.100000000000001" customHeight="1">
      <c r="A898" s="902"/>
      <c r="B898" s="1121"/>
      <c r="C898" s="1122"/>
      <c r="D898" s="848" t="s">
        <v>231</v>
      </c>
      <c r="E898" s="849" t="s">
        <v>798</v>
      </c>
      <c r="F898" s="856" t="s">
        <v>1370</v>
      </c>
      <c r="G898" s="851">
        <v>18770</v>
      </c>
    </row>
    <row r="899" spans="1:7" ht="17.100000000000001" customHeight="1">
      <c r="A899" s="902"/>
      <c r="B899" s="1121"/>
      <c r="C899" s="1122"/>
      <c r="D899" s="848" t="s">
        <v>800</v>
      </c>
      <c r="E899" s="849" t="s">
        <v>801</v>
      </c>
      <c r="F899" s="856" t="s">
        <v>1371</v>
      </c>
      <c r="G899" s="851">
        <v>15200</v>
      </c>
    </row>
    <row r="900" spans="1:7" ht="17.100000000000001" customHeight="1">
      <c r="A900" s="902"/>
      <c r="B900" s="1121"/>
      <c r="C900" s="1122"/>
      <c r="D900" s="848" t="s">
        <v>803</v>
      </c>
      <c r="E900" s="849" t="s">
        <v>804</v>
      </c>
      <c r="F900" s="856" t="s">
        <v>1372</v>
      </c>
      <c r="G900" s="851">
        <v>319043</v>
      </c>
    </row>
    <row r="901" spans="1:7" ht="17.100000000000001" customHeight="1">
      <c r="A901" s="902"/>
      <c r="B901" s="1121"/>
      <c r="C901" s="1122"/>
      <c r="D901" s="848" t="s">
        <v>234</v>
      </c>
      <c r="E901" s="849" t="s">
        <v>814</v>
      </c>
      <c r="F901" s="856" t="s">
        <v>1373</v>
      </c>
      <c r="G901" s="851">
        <v>8750</v>
      </c>
    </row>
    <row r="902" spans="1:7" ht="17.100000000000001" customHeight="1">
      <c r="A902" s="902"/>
      <c r="B902" s="1121"/>
      <c r="C902" s="1122"/>
      <c r="D902" s="1121"/>
      <c r="E902" s="1123"/>
      <c r="F902" s="1123"/>
      <c r="G902" s="1124"/>
    </row>
    <row r="903" spans="1:7" ht="17.100000000000001" customHeight="1">
      <c r="A903" s="902"/>
      <c r="B903" s="1121"/>
      <c r="C903" s="1122"/>
      <c r="D903" s="1146" t="s">
        <v>1312</v>
      </c>
      <c r="E903" s="1147"/>
      <c r="F903" s="856"/>
      <c r="G903" s="851">
        <f>G904</f>
        <v>9711</v>
      </c>
    </row>
    <row r="904" spans="1:7" ht="17.100000000000001" customHeight="1">
      <c r="A904" s="902"/>
      <c r="B904" s="1148"/>
      <c r="C904" s="1149"/>
      <c r="D904" s="848" t="s">
        <v>817</v>
      </c>
      <c r="E904" s="849" t="s">
        <v>818</v>
      </c>
      <c r="F904" s="856" t="s">
        <v>1374</v>
      </c>
      <c r="G904" s="851">
        <v>9711</v>
      </c>
    </row>
    <row r="905" spans="1:7" ht="17.100000000000001" customHeight="1">
      <c r="A905" s="902"/>
      <c r="B905" s="1132" t="s">
        <v>78</v>
      </c>
      <c r="C905" s="1133"/>
      <c r="D905" s="838"/>
      <c r="E905" s="839" t="s">
        <v>1375</v>
      </c>
      <c r="F905" s="858" t="s">
        <v>1376</v>
      </c>
      <c r="G905" s="841">
        <f>G906</f>
        <v>11426631</v>
      </c>
    </row>
    <row r="906" spans="1:7" ht="17.100000000000001" customHeight="1">
      <c r="A906" s="902"/>
      <c r="B906" s="904"/>
      <c r="C906" s="852"/>
      <c r="D906" s="1138" t="s">
        <v>752</v>
      </c>
      <c r="E906" s="1139"/>
      <c r="F906" s="857"/>
      <c r="G906" s="843">
        <f>G907+G929+G956+G959</f>
        <v>11426631</v>
      </c>
    </row>
    <row r="907" spans="1:7" ht="17.100000000000001" customHeight="1">
      <c r="A907" s="902"/>
      <c r="B907" s="904"/>
      <c r="C907" s="852"/>
      <c r="D907" s="1140" t="s">
        <v>753</v>
      </c>
      <c r="E907" s="1152"/>
      <c r="F907" s="856"/>
      <c r="G907" s="851">
        <f>G908+G915</f>
        <v>7832461</v>
      </c>
    </row>
    <row r="908" spans="1:7" ht="17.100000000000001" customHeight="1">
      <c r="A908" s="902"/>
      <c r="B908" s="904"/>
      <c r="C908" s="852"/>
      <c r="D908" s="1142" t="s">
        <v>754</v>
      </c>
      <c r="E908" s="1153"/>
      <c r="F908" s="856"/>
      <c r="G908" s="851">
        <f>SUM(G909:G913)</f>
        <v>7063121</v>
      </c>
    </row>
    <row r="909" spans="1:7" ht="17.100000000000001" customHeight="1">
      <c r="A909" s="902"/>
      <c r="B909" s="1121"/>
      <c r="C909" s="1122"/>
      <c r="D909" s="848" t="s">
        <v>755</v>
      </c>
      <c r="E909" s="849" t="s">
        <v>756</v>
      </c>
      <c r="F909" s="856" t="s">
        <v>1377</v>
      </c>
      <c r="G909" s="851">
        <v>5549381</v>
      </c>
    </row>
    <row r="910" spans="1:7" ht="17.100000000000001" customHeight="1">
      <c r="A910" s="902"/>
      <c r="B910" s="904"/>
      <c r="C910" s="852"/>
      <c r="D910" s="848" t="s">
        <v>758</v>
      </c>
      <c r="E910" s="849" t="s">
        <v>759</v>
      </c>
      <c r="F910" s="856" t="s">
        <v>1378</v>
      </c>
      <c r="G910" s="851">
        <v>499296</v>
      </c>
    </row>
    <row r="911" spans="1:7" ht="17.100000000000001" customHeight="1">
      <c r="A911" s="902"/>
      <c r="B911" s="904"/>
      <c r="C911" s="852"/>
      <c r="D911" s="848" t="s">
        <v>761</v>
      </c>
      <c r="E911" s="849" t="s">
        <v>762</v>
      </c>
      <c r="F911" s="856" t="s">
        <v>1379</v>
      </c>
      <c r="G911" s="851">
        <v>848773</v>
      </c>
    </row>
    <row r="912" spans="1:7" ht="17.100000000000001" customHeight="1">
      <c r="A912" s="902"/>
      <c r="B912" s="904"/>
      <c r="C912" s="852"/>
      <c r="D912" s="848" t="s">
        <v>764</v>
      </c>
      <c r="E912" s="849" t="s">
        <v>765</v>
      </c>
      <c r="F912" s="856" t="s">
        <v>1380</v>
      </c>
      <c r="G912" s="851">
        <v>109086</v>
      </c>
    </row>
    <row r="913" spans="1:7" ht="17.100000000000001" customHeight="1">
      <c r="A913" s="902"/>
      <c r="B913" s="904"/>
      <c r="C913" s="852"/>
      <c r="D913" s="848" t="s">
        <v>767</v>
      </c>
      <c r="E913" s="849" t="s">
        <v>768</v>
      </c>
      <c r="F913" s="856" t="s">
        <v>1381</v>
      </c>
      <c r="G913" s="851">
        <v>56585</v>
      </c>
    </row>
    <row r="914" spans="1:7" ht="17.100000000000001" customHeight="1">
      <c r="A914" s="902"/>
      <c r="B914" s="904"/>
      <c r="C914" s="852"/>
      <c r="D914" s="1121"/>
      <c r="E914" s="1123"/>
      <c r="F914" s="1123"/>
      <c r="G914" s="1124"/>
    </row>
    <row r="915" spans="1:7" ht="17.100000000000001" customHeight="1">
      <c r="A915" s="902"/>
      <c r="B915" s="904"/>
      <c r="C915" s="852"/>
      <c r="D915" s="1119" t="s">
        <v>770</v>
      </c>
      <c r="E915" s="1120"/>
      <c r="F915" s="856"/>
      <c r="G915" s="851">
        <f>SUM(G916:G927)</f>
        <v>769340</v>
      </c>
    </row>
    <row r="916" spans="1:7" ht="17.100000000000001" customHeight="1">
      <c r="A916" s="902"/>
      <c r="B916" s="904"/>
      <c r="C916" s="852"/>
      <c r="D916" s="848" t="s">
        <v>771</v>
      </c>
      <c r="E916" s="849" t="s">
        <v>772</v>
      </c>
      <c r="F916" s="856" t="s">
        <v>1382</v>
      </c>
      <c r="G916" s="851">
        <v>55066</v>
      </c>
    </row>
    <row r="917" spans="1:7" ht="17.100000000000001" customHeight="1">
      <c r="A917" s="902"/>
      <c r="B917" s="904"/>
      <c r="C917" s="852"/>
      <c r="D917" s="848" t="s">
        <v>227</v>
      </c>
      <c r="E917" s="849" t="s">
        <v>774</v>
      </c>
      <c r="F917" s="856" t="s">
        <v>1383</v>
      </c>
      <c r="G917" s="851">
        <v>37322</v>
      </c>
    </row>
    <row r="918" spans="1:7" ht="17.100000000000001" customHeight="1">
      <c r="A918" s="902"/>
      <c r="B918" s="904"/>
      <c r="C918" s="852"/>
      <c r="D918" s="848" t="s">
        <v>776</v>
      </c>
      <c r="E918" s="849" t="s">
        <v>777</v>
      </c>
      <c r="F918" s="856" t="s">
        <v>1384</v>
      </c>
      <c r="G918" s="851">
        <v>84600</v>
      </c>
    </row>
    <row r="919" spans="1:7" ht="17.100000000000001" customHeight="1">
      <c r="A919" s="902"/>
      <c r="B919" s="904"/>
      <c r="C919" s="852"/>
      <c r="D919" s="848" t="s">
        <v>779</v>
      </c>
      <c r="E919" s="849" t="s">
        <v>780</v>
      </c>
      <c r="F919" s="856"/>
      <c r="G919" s="851">
        <v>114800</v>
      </c>
    </row>
    <row r="920" spans="1:7" ht="17.100000000000001" customHeight="1">
      <c r="A920" s="902"/>
      <c r="B920" s="904"/>
      <c r="C920" s="852"/>
      <c r="D920" s="848" t="s">
        <v>782</v>
      </c>
      <c r="E920" s="849" t="s">
        <v>783</v>
      </c>
      <c r="F920" s="856" t="s">
        <v>1385</v>
      </c>
      <c r="G920" s="851">
        <v>6850</v>
      </c>
    </row>
    <row r="921" spans="1:7" ht="17.100000000000001" customHeight="1">
      <c r="A921" s="902"/>
      <c r="B921" s="904"/>
      <c r="C921" s="852"/>
      <c r="D921" s="848" t="s">
        <v>228</v>
      </c>
      <c r="E921" s="849" t="s">
        <v>785</v>
      </c>
      <c r="F921" s="856" t="s">
        <v>1386</v>
      </c>
      <c r="G921" s="851">
        <v>59124</v>
      </c>
    </row>
    <row r="922" spans="1:7" ht="17.100000000000001" customHeight="1">
      <c r="A922" s="902"/>
      <c r="B922" s="904"/>
      <c r="C922" s="852"/>
      <c r="D922" s="848" t="s">
        <v>229</v>
      </c>
      <c r="E922" s="849" t="s">
        <v>787</v>
      </c>
      <c r="F922" s="856" t="s">
        <v>1387</v>
      </c>
      <c r="G922" s="851">
        <v>2800</v>
      </c>
    </row>
    <row r="923" spans="1:7" ht="26.25" customHeight="1">
      <c r="A923" s="902"/>
      <c r="B923" s="904"/>
      <c r="C923" s="852"/>
      <c r="D923" s="848" t="s">
        <v>230</v>
      </c>
      <c r="E923" s="849" t="s">
        <v>789</v>
      </c>
      <c r="F923" s="856" t="s">
        <v>1388</v>
      </c>
      <c r="G923" s="851">
        <v>7680</v>
      </c>
    </row>
    <row r="924" spans="1:7" ht="24.75" customHeight="1">
      <c r="A924" s="902"/>
      <c r="B924" s="904"/>
      <c r="C924" s="852"/>
      <c r="D924" s="848" t="s">
        <v>791</v>
      </c>
      <c r="E924" s="849" t="s">
        <v>792</v>
      </c>
      <c r="F924" s="856" t="s">
        <v>1389</v>
      </c>
      <c r="G924" s="851">
        <v>14990</v>
      </c>
    </row>
    <row r="925" spans="1:7" ht="17.100000000000001" customHeight="1">
      <c r="A925" s="902"/>
      <c r="B925" s="904"/>
      <c r="C925" s="852"/>
      <c r="D925" s="848" t="s">
        <v>231</v>
      </c>
      <c r="E925" s="849" t="s">
        <v>798</v>
      </c>
      <c r="F925" s="856" t="s">
        <v>1390</v>
      </c>
      <c r="G925" s="851">
        <v>62160</v>
      </c>
    </row>
    <row r="926" spans="1:7" ht="17.100000000000001" customHeight="1">
      <c r="A926" s="902"/>
      <c r="B926" s="904"/>
      <c r="C926" s="852"/>
      <c r="D926" s="848" t="s">
        <v>803</v>
      </c>
      <c r="E926" s="849" t="s">
        <v>804</v>
      </c>
      <c r="F926" s="856" t="s">
        <v>1391</v>
      </c>
      <c r="G926" s="851">
        <v>231950</v>
      </c>
    </row>
    <row r="927" spans="1:7" ht="17.100000000000001" customHeight="1">
      <c r="A927" s="902"/>
      <c r="B927" s="904"/>
      <c r="C927" s="852"/>
      <c r="D927" s="848" t="s">
        <v>234</v>
      </c>
      <c r="E927" s="849" t="s">
        <v>814</v>
      </c>
      <c r="F927" s="856" t="s">
        <v>1392</v>
      </c>
      <c r="G927" s="851">
        <v>91998</v>
      </c>
    </row>
    <row r="928" spans="1:7" ht="17.100000000000001" customHeight="1">
      <c r="A928" s="902"/>
      <c r="B928" s="904"/>
      <c r="C928" s="852"/>
      <c r="D928" s="1121"/>
      <c r="E928" s="1123"/>
      <c r="F928" s="1123"/>
      <c r="G928" s="1124"/>
    </row>
    <row r="929" spans="1:7" ht="17.100000000000001" customHeight="1">
      <c r="A929" s="902"/>
      <c r="B929" s="904"/>
      <c r="C929" s="852"/>
      <c r="D929" s="1140" t="s">
        <v>860</v>
      </c>
      <c r="E929" s="1152"/>
      <c r="F929" s="856"/>
      <c r="G929" s="851">
        <f>SUM(G930:G954)</f>
        <v>3570000</v>
      </c>
    </row>
    <row r="930" spans="1:7" ht="17.100000000000001" customHeight="1">
      <c r="A930" s="902"/>
      <c r="B930" s="904"/>
      <c r="C930" s="852"/>
      <c r="D930" s="848" t="s">
        <v>144</v>
      </c>
      <c r="E930" s="849" t="s">
        <v>818</v>
      </c>
      <c r="F930" s="856" t="s">
        <v>1393</v>
      </c>
      <c r="G930" s="851">
        <v>600</v>
      </c>
    </row>
    <row r="931" spans="1:7" ht="17.100000000000001" customHeight="1">
      <c r="A931" s="902"/>
      <c r="B931" s="1121"/>
      <c r="C931" s="1122"/>
      <c r="D931" s="848" t="s">
        <v>88</v>
      </c>
      <c r="E931" s="849" t="s">
        <v>756</v>
      </c>
      <c r="F931" s="856" t="s">
        <v>1394</v>
      </c>
      <c r="G931" s="851">
        <v>675680</v>
      </c>
    </row>
    <row r="932" spans="1:7" ht="17.100000000000001" customHeight="1">
      <c r="A932" s="902"/>
      <c r="B932" s="1121"/>
      <c r="C932" s="1122"/>
      <c r="D932" s="848" t="s">
        <v>47</v>
      </c>
      <c r="E932" s="849" t="s">
        <v>756</v>
      </c>
      <c r="F932" s="856" t="s">
        <v>1395</v>
      </c>
      <c r="G932" s="851">
        <v>6381</v>
      </c>
    </row>
    <row r="933" spans="1:7" ht="17.100000000000001" customHeight="1">
      <c r="A933" s="902"/>
      <c r="B933" s="1121"/>
      <c r="C933" s="1122"/>
      <c r="D933" s="848" t="s">
        <v>89</v>
      </c>
      <c r="E933" s="849" t="s">
        <v>759</v>
      </c>
      <c r="F933" s="856" t="s">
        <v>1396</v>
      </c>
      <c r="G933" s="851">
        <v>53193</v>
      </c>
    </row>
    <row r="934" spans="1:7" ht="17.100000000000001" customHeight="1">
      <c r="A934" s="902"/>
      <c r="B934" s="1121"/>
      <c r="C934" s="1122"/>
      <c r="D934" s="848" t="s">
        <v>90</v>
      </c>
      <c r="E934" s="849" t="s">
        <v>759</v>
      </c>
      <c r="F934" s="856" t="s">
        <v>1397</v>
      </c>
      <c r="G934" s="851">
        <v>423</v>
      </c>
    </row>
    <row r="935" spans="1:7" ht="17.100000000000001" customHeight="1">
      <c r="A935" s="902"/>
      <c r="B935" s="1121"/>
      <c r="C935" s="1122"/>
      <c r="D935" s="848" t="s">
        <v>91</v>
      </c>
      <c r="E935" s="849" t="s">
        <v>762</v>
      </c>
      <c r="F935" s="856" t="s">
        <v>1398</v>
      </c>
      <c r="G935" s="851">
        <v>166151</v>
      </c>
    </row>
    <row r="936" spans="1:7" ht="17.100000000000001" customHeight="1">
      <c r="A936" s="902"/>
      <c r="B936" s="1121"/>
      <c r="C936" s="1122"/>
      <c r="D936" s="848" t="s">
        <v>49</v>
      </c>
      <c r="E936" s="849" t="s">
        <v>762</v>
      </c>
      <c r="F936" s="856" t="s">
        <v>883</v>
      </c>
      <c r="G936" s="851">
        <v>1677</v>
      </c>
    </row>
    <row r="937" spans="1:7" ht="17.100000000000001" customHeight="1">
      <c r="A937" s="902"/>
      <c r="B937" s="1121"/>
      <c r="C937" s="1122"/>
      <c r="D937" s="848" t="s">
        <v>92</v>
      </c>
      <c r="E937" s="849" t="s">
        <v>765</v>
      </c>
      <c r="F937" s="856" t="s">
        <v>1399</v>
      </c>
      <c r="G937" s="851">
        <v>23804</v>
      </c>
    </row>
    <row r="938" spans="1:7" ht="17.100000000000001" customHeight="1">
      <c r="A938" s="902"/>
      <c r="B938" s="1121"/>
      <c r="C938" s="1122"/>
      <c r="D938" s="848" t="s">
        <v>51</v>
      </c>
      <c r="E938" s="849" t="s">
        <v>765</v>
      </c>
      <c r="F938" s="856" t="s">
        <v>1400</v>
      </c>
      <c r="G938" s="851">
        <v>240</v>
      </c>
    </row>
    <row r="939" spans="1:7" ht="17.100000000000001" customHeight="1">
      <c r="A939" s="902"/>
      <c r="B939" s="1121"/>
      <c r="C939" s="1122"/>
      <c r="D939" s="848" t="s">
        <v>93</v>
      </c>
      <c r="E939" s="849" t="s">
        <v>768</v>
      </c>
      <c r="F939" s="856" t="s">
        <v>1401</v>
      </c>
      <c r="G939" s="851">
        <v>56982</v>
      </c>
    </row>
    <row r="940" spans="1:7" ht="17.100000000000001" customHeight="1">
      <c r="A940" s="902"/>
      <c r="B940" s="1121"/>
      <c r="C940" s="1122"/>
      <c r="D940" s="848" t="s">
        <v>53</v>
      </c>
      <c r="E940" s="849" t="s">
        <v>768</v>
      </c>
      <c r="F940" s="856" t="s">
        <v>1402</v>
      </c>
      <c r="G940" s="851">
        <v>1821</v>
      </c>
    </row>
    <row r="941" spans="1:7" ht="17.100000000000001" customHeight="1">
      <c r="A941" s="902"/>
      <c r="B941" s="1121"/>
      <c r="C941" s="1122"/>
      <c r="D941" s="848" t="s">
        <v>94</v>
      </c>
      <c r="E941" s="849" t="s">
        <v>774</v>
      </c>
      <c r="F941" s="856" t="s">
        <v>1403</v>
      </c>
      <c r="G941" s="851">
        <v>70999</v>
      </c>
    </row>
    <row r="942" spans="1:7" ht="17.100000000000001" customHeight="1">
      <c r="A942" s="902"/>
      <c r="B942" s="1121"/>
      <c r="C942" s="1122"/>
      <c r="D942" s="848" t="s">
        <v>55</v>
      </c>
      <c r="E942" s="849" t="s">
        <v>774</v>
      </c>
      <c r="F942" s="856" t="s">
        <v>1404</v>
      </c>
      <c r="G942" s="851">
        <v>1730</v>
      </c>
    </row>
    <row r="943" spans="1:7" ht="17.100000000000001" customHeight="1">
      <c r="A943" s="902"/>
      <c r="B943" s="1121"/>
      <c r="C943" s="1122"/>
      <c r="D943" s="848" t="s">
        <v>168</v>
      </c>
      <c r="E943" s="849" t="s">
        <v>1405</v>
      </c>
      <c r="F943" s="856" t="s">
        <v>1406</v>
      </c>
      <c r="G943" s="851">
        <v>452915</v>
      </c>
    </row>
    <row r="944" spans="1:7" ht="17.100000000000001" customHeight="1">
      <c r="A944" s="902"/>
      <c r="B944" s="1121"/>
      <c r="C944" s="1122"/>
      <c r="D944" s="848" t="s">
        <v>169</v>
      </c>
      <c r="E944" s="849" t="s">
        <v>1405</v>
      </c>
      <c r="F944" s="856" t="s">
        <v>1407</v>
      </c>
      <c r="G944" s="851">
        <v>11091</v>
      </c>
    </row>
    <row r="945" spans="1:7" ht="17.100000000000001" customHeight="1">
      <c r="A945" s="902"/>
      <c r="B945" s="1121"/>
      <c r="C945" s="1122"/>
      <c r="D945" s="848" t="s">
        <v>95</v>
      </c>
      <c r="E945" s="849" t="s">
        <v>777</v>
      </c>
      <c r="F945" s="856" t="s">
        <v>1408</v>
      </c>
      <c r="G945" s="851">
        <v>42935</v>
      </c>
    </row>
    <row r="946" spans="1:7" ht="17.100000000000001" customHeight="1">
      <c r="A946" s="902"/>
      <c r="B946" s="1121"/>
      <c r="C946" s="1122"/>
      <c r="D946" s="848" t="s">
        <v>96</v>
      </c>
      <c r="E946" s="849" t="s">
        <v>777</v>
      </c>
      <c r="F946" s="856" t="s">
        <v>1409</v>
      </c>
      <c r="G946" s="851">
        <v>3523</v>
      </c>
    </row>
    <row r="947" spans="1:7" ht="17.100000000000001" customHeight="1">
      <c r="A947" s="902"/>
      <c r="B947" s="1121"/>
      <c r="C947" s="1122"/>
      <c r="D947" s="848" t="s">
        <v>146</v>
      </c>
      <c r="E947" s="849" t="s">
        <v>783</v>
      </c>
      <c r="F947" s="856" t="s">
        <v>1410</v>
      </c>
      <c r="G947" s="851">
        <v>600</v>
      </c>
    </row>
    <row r="948" spans="1:7" ht="17.100000000000001" customHeight="1">
      <c r="A948" s="902"/>
      <c r="B948" s="1121"/>
      <c r="C948" s="1122"/>
      <c r="D948" s="848" t="s">
        <v>99</v>
      </c>
      <c r="E948" s="849" t="s">
        <v>785</v>
      </c>
      <c r="F948" s="856" t="s">
        <v>1411</v>
      </c>
      <c r="G948" s="851">
        <v>1860917</v>
      </c>
    </row>
    <row r="949" spans="1:7" ht="17.100000000000001" customHeight="1">
      <c r="A949" s="902"/>
      <c r="B949" s="1121"/>
      <c r="C949" s="1122"/>
      <c r="D949" s="848" t="s">
        <v>57</v>
      </c>
      <c r="E949" s="849" t="s">
        <v>785</v>
      </c>
      <c r="F949" s="856" t="s">
        <v>1412</v>
      </c>
      <c r="G949" s="851">
        <v>51929</v>
      </c>
    </row>
    <row r="950" spans="1:7" ht="25.5" customHeight="1">
      <c r="A950" s="902"/>
      <c r="B950" s="1121"/>
      <c r="C950" s="1122"/>
      <c r="D950" s="848" t="s">
        <v>118</v>
      </c>
      <c r="E950" s="849" t="s">
        <v>789</v>
      </c>
      <c r="F950" s="856" t="s">
        <v>1413</v>
      </c>
      <c r="G950" s="851">
        <v>18000</v>
      </c>
    </row>
    <row r="951" spans="1:7" ht="25.5" customHeight="1">
      <c r="A951" s="902"/>
      <c r="B951" s="1121"/>
      <c r="C951" s="1122"/>
      <c r="D951" s="848" t="s">
        <v>100</v>
      </c>
      <c r="E951" s="849" t="s">
        <v>792</v>
      </c>
      <c r="F951" s="856" t="s">
        <v>1414</v>
      </c>
      <c r="G951" s="851">
        <v>15116</v>
      </c>
    </row>
    <row r="952" spans="1:7" ht="25.5" customHeight="1">
      <c r="A952" s="902"/>
      <c r="B952" s="1121"/>
      <c r="C952" s="1122"/>
      <c r="D952" s="848" t="s">
        <v>101</v>
      </c>
      <c r="E952" s="849" t="s">
        <v>792</v>
      </c>
      <c r="F952" s="856" t="s">
        <v>1415</v>
      </c>
      <c r="G952" s="851">
        <v>1185</v>
      </c>
    </row>
    <row r="953" spans="1:7" ht="17.100000000000001" customHeight="1">
      <c r="A953" s="902"/>
      <c r="B953" s="1121"/>
      <c r="C953" s="1122"/>
      <c r="D953" s="877" t="s">
        <v>106</v>
      </c>
      <c r="E953" s="878" t="s">
        <v>798</v>
      </c>
      <c r="F953" s="879" t="s">
        <v>1416</v>
      </c>
      <c r="G953" s="880">
        <v>37350</v>
      </c>
    </row>
    <row r="954" spans="1:7" ht="17.100000000000001" customHeight="1">
      <c r="A954" s="902"/>
      <c r="B954" s="1121"/>
      <c r="C954" s="1122"/>
      <c r="D954" s="848" t="s">
        <v>120</v>
      </c>
      <c r="E954" s="849" t="s">
        <v>804</v>
      </c>
      <c r="F954" s="906" t="s">
        <v>1417</v>
      </c>
      <c r="G954" s="907">
        <v>14758</v>
      </c>
    </row>
    <row r="955" spans="1:7" ht="17.100000000000001" customHeight="1">
      <c r="A955" s="902"/>
      <c r="B955" s="904"/>
      <c r="C955" s="852"/>
      <c r="D955" s="1184"/>
      <c r="E955" s="1185"/>
      <c r="F955" s="1185"/>
      <c r="G955" s="1186"/>
    </row>
    <row r="956" spans="1:7" ht="17.100000000000001" customHeight="1">
      <c r="A956" s="902"/>
      <c r="B956" s="904"/>
      <c r="C956" s="852"/>
      <c r="D956" s="1146" t="s">
        <v>854</v>
      </c>
      <c r="E956" s="1147"/>
      <c r="F956" s="906"/>
      <c r="G956" s="907">
        <f>G957</f>
        <v>3600</v>
      </c>
    </row>
    <row r="957" spans="1:7" ht="38.25" customHeight="1">
      <c r="A957" s="902"/>
      <c r="B957" s="904"/>
      <c r="C957" s="852"/>
      <c r="D957" s="875" t="s">
        <v>65</v>
      </c>
      <c r="E957" s="876" t="s">
        <v>954</v>
      </c>
      <c r="F957" s="873" t="s">
        <v>1418</v>
      </c>
      <c r="G957" s="887">
        <v>3600</v>
      </c>
    </row>
    <row r="958" spans="1:7" ht="17.100000000000001" customHeight="1">
      <c r="A958" s="902"/>
      <c r="B958" s="904"/>
      <c r="C958" s="852"/>
      <c r="D958" s="1148"/>
      <c r="E958" s="1187"/>
      <c r="F958" s="1187"/>
      <c r="G958" s="1149"/>
    </row>
    <row r="959" spans="1:7" ht="17.100000000000001" customHeight="1">
      <c r="A959" s="902"/>
      <c r="B959" s="1121"/>
      <c r="C959" s="1122"/>
      <c r="D959" s="1188" t="s">
        <v>1312</v>
      </c>
      <c r="E959" s="1189"/>
      <c r="F959" s="908"/>
      <c r="G959" s="909">
        <f>G960</f>
        <v>20570</v>
      </c>
    </row>
    <row r="960" spans="1:7" ht="17.100000000000001" customHeight="1">
      <c r="A960" s="902"/>
      <c r="B960" s="904"/>
      <c r="C960" s="910"/>
      <c r="D960" s="911" t="s">
        <v>817</v>
      </c>
      <c r="E960" s="912" t="s">
        <v>818</v>
      </c>
      <c r="F960" s="913" t="s">
        <v>1419</v>
      </c>
      <c r="G960" s="845">
        <v>20570</v>
      </c>
    </row>
    <row r="961" spans="1:7" ht="17.100000000000001" customHeight="1">
      <c r="A961" s="902"/>
      <c r="B961" s="1132" t="s">
        <v>1420</v>
      </c>
      <c r="C961" s="1133"/>
      <c r="D961" s="914"/>
      <c r="E961" s="915" t="s">
        <v>491</v>
      </c>
      <c r="F961" s="916" t="s">
        <v>1421</v>
      </c>
      <c r="G961" s="917">
        <f>G962+G991</f>
        <v>10640896</v>
      </c>
    </row>
    <row r="962" spans="1:7" ht="17.100000000000001" customHeight="1">
      <c r="A962" s="902"/>
      <c r="B962" s="904"/>
      <c r="C962" s="852"/>
      <c r="D962" s="1138" t="s">
        <v>752</v>
      </c>
      <c r="E962" s="1139"/>
      <c r="F962" s="857"/>
      <c r="G962" s="843">
        <f>G963+G988</f>
        <v>10526096</v>
      </c>
    </row>
    <row r="963" spans="1:7" ht="17.100000000000001" customHeight="1">
      <c r="A963" s="902"/>
      <c r="B963" s="904"/>
      <c r="C963" s="852"/>
      <c r="D963" s="1140" t="s">
        <v>753</v>
      </c>
      <c r="E963" s="1152"/>
      <c r="F963" s="856"/>
      <c r="G963" s="851">
        <f>G964+G971</f>
        <v>10514952</v>
      </c>
    </row>
    <row r="964" spans="1:7" ht="17.100000000000001" customHeight="1">
      <c r="A964" s="902"/>
      <c r="B964" s="904"/>
      <c r="C964" s="852"/>
      <c r="D964" s="1142" t="s">
        <v>754</v>
      </c>
      <c r="E964" s="1153"/>
      <c r="F964" s="856"/>
      <c r="G964" s="851">
        <f>SUM(G965:G969)</f>
        <v>8043926</v>
      </c>
    </row>
    <row r="965" spans="1:7" ht="17.100000000000001" customHeight="1">
      <c r="A965" s="902"/>
      <c r="B965" s="1121"/>
      <c r="C965" s="1122"/>
      <c r="D965" s="848" t="s">
        <v>755</v>
      </c>
      <c r="E965" s="849" t="s">
        <v>756</v>
      </c>
      <c r="F965" s="856" t="s">
        <v>1422</v>
      </c>
      <c r="G965" s="851">
        <v>6253000</v>
      </c>
    </row>
    <row r="966" spans="1:7" ht="17.100000000000001" customHeight="1">
      <c r="A966" s="902"/>
      <c r="B966" s="1121"/>
      <c r="C966" s="1122"/>
      <c r="D966" s="848" t="s">
        <v>758</v>
      </c>
      <c r="E966" s="849" t="s">
        <v>759</v>
      </c>
      <c r="F966" s="856" t="s">
        <v>1423</v>
      </c>
      <c r="G966" s="851">
        <v>500027</v>
      </c>
    </row>
    <row r="967" spans="1:7" ht="17.100000000000001" customHeight="1">
      <c r="A967" s="902"/>
      <c r="B967" s="1121"/>
      <c r="C967" s="1122"/>
      <c r="D967" s="877" t="s">
        <v>761</v>
      </c>
      <c r="E967" s="878" t="s">
        <v>762</v>
      </c>
      <c r="F967" s="879" t="s">
        <v>1424</v>
      </c>
      <c r="G967" s="880">
        <v>1146705</v>
      </c>
    </row>
    <row r="968" spans="1:7" ht="17.100000000000001" customHeight="1">
      <c r="A968" s="902"/>
      <c r="B968" s="1121"/>
      <c r="C968" s="1123"/>
      <c r="D968" s="911" t="s">
        <v>764</v>
      </c>
      <c r="E968" s="912" t="s">
        <v>765</v>
      </c>
      <c r="F968" s="913" t="s">
        <v>1425</v>
      </c>
      <c r="G968" s="851">
        <v>139944</v>
      </c>
    </row>
    <row r="969" spans="1:7" ht="17.100000000000001" customHeight="1">
      <c r="A969" s="902"/>
      <c r="B969" s="1121"/>
      <c r="C969" s="1122"/>
      <c r="D969" s="902" t="s">
        <v>767</v>
      </c>
      <c r="E969" s="918" t="s">
        <v>768</v>
      </c>
      <c r="F969" s="919" t="s">
        <v>1426</v>
      </c>
      <c r="G969" s="920">
        <v>4250</v>
      </c>
    </row>
    <row r="970" spans="1:7" ht="17.100000000000001" customHeight="1">
      <c r="A970" s="902"/>
      <c r="B970" s="904"/>
      <c r="C970" s="852"/>
      <c r="D970" s="1184"/>
      <c r="E970" s="1185"/>
      <c r="F970" s="1185"/>
      <c r="G970" s="1186"/>
    </row>
    <row r="971" spans="1:7" ht="17.100000000000001" customHeight="1">
      <c r="A971" s="902"/>
      <c r="B971" s="904"/>
      <c r="C971" s="852"/>
      <c r="D971" s="1119" t="s">
        <v>770</v>
      </c>
      <c r="E971" s="1120"/>
      <c r="F971" s="890"/>
      <c r="G971" s="891">
        <f>SUM(G972:G986)</f>
        <v>2471026</v>
      </c>
    </row>
    <row r="972" spans="1:7" ht="17.100000000000001" customHeight="1">
      <c r="A972" s="902"/>
      <c r="B972" s="904"/>
      <c r="C972" s="852"/>
      <c r="D972" s="875" t="s">
        <v>771</v>
      </c>
      <c r="E972" s="876" t="s">
        <v>772</v>
      </c>
      <c r="F972" s="873" t="s">
        <v>1427</v>
      </c>
      <c r="G972" s="874">
        <v>38076</v>
      </c>
    </row>
    <row r="973" spans="1:7" ht="17.100000000000001" customHeight="1">
      <c r="A973" s="902"/>
      <c r="B973" s="1121"/>
      <c r="C973" s="1122"/>
      <c r="D973" s="848" t="s">
        <v>227</v>
      </c>
      <c r="E973" s="849" t="s">
        <v>774</v>
      </c>
      <c r="F973" s="856" t="s">
        <v>1428</v>
      </c>
      <c r="G973" s="851">
        <v>214216</v>
      </c>
    </row>
    <row r="974" spans="1:7" ht="17.100000000000001" customHeight="1">
      <c r="A974" s="902"/>
      <c r="B974" s="1121"/>
      <c r="C974" s="1122"/>
      <c r="D974" s="848" t="s">
        <v>1082</v>
      </c>
      <c r="E974" s="849" t="s">
        <v>1083</v>
      </c>
      <c r="F974" s="856" t="s">
        <v>1429</v>
      </c>
      <c r="G974" s="851">
        <v>197500</v>
      </c>
    </row>
    <row r="975" spans="1:7" ht="17.100000000000001" customHeight="1">
      <c r="A975" s="902"/>
      <c r="B975" s="1121"/>
      <c r="C975" s="1122"/>
      <c r="D975" s="848" t="s">
        <v>776</v>
      </c>
      <c r="E975" s="849" t="s">
        <v>777</v>
      </c>
      <c r="F975" s="856" t="s">
        <v>1430</v>
      </c>
      <c r="G975" s="851">
        <v>591662</v>
      </c>
    </row>
    <row r="976" spans="1:7" ht="17.100000000000001" customHeight="1">
      <c r="A976" s="902"/>
      <c r="B976" s="1121"/>
      <c r="C976" s="1122"/>
      <c r="D976" s="848" t="s">
        <v>779</v>
      </c>
      <c r="E976" s="849" t="s">
        <v>780</v>
      </c>
      <c r="F976" s="856" t="s">
        <v>1431</v>
      </c>
      <c r="G976" s="851">
        <v>222530</v>
      </c>
    </row>
    <row r="977" spans="1:7" ht="17.100000000000001" customHeight="1">
      <c r="A977" s="902"/>
      <c r="B977" s="1121"/>
      <c r="C977" s="1122"/>
      <c r="D977" s="848" t="s">
        <v>782</v>
      </c>
      <c r="E977" s="849" t="s">
        <v>783</v>
      </c>
      <c r="F977" s="856" t="s">
        <v>1432</v>
      </c>
      <c r="G977" s="851">
        <v>9315</v>
      </c>
    </row>
    <row r="978" spans="1:7" ht="17.100000000000001" customHeight="1">
      <c r="A978" s="902"/>
      <c r="B978" s="1121"/>
      <c r="C978" s="1122"/>
      <c r="D978" s="848" t="s">
        <v>228</v>
      </c>
      <c r="E978" s="849" t="s">
        <v>785</v>
      </c>
      <c r="F978" s="856" t="s">
        <v>1433</v>
      </c>
      <c r="G978" s="851">
        <v>310932</v>
      </c>
    </row>
    <row r="979" spans="1:7" ht="17.100000000000001" customHeight="1">
      <c r="A979" s="902"/>
      <c r="B979" s="1121"/>
      <c r="C979" s="1122"/>
      <c r="D979" s="848" t="s">
        <v>229</v>
      </c>
      <c r="E979" s="849" t="s">
        <v>787</v>
      </c>
      <c r="F979" s="856" t="s">
        <v>1434</v>
      </c>
      <c r="G979" s="851">
        <v>101428</v>
      </c>
    </row>
    <row r="980" spans="1:7" ht="24" customHeight="1">
      <c r="A980" s="902"/>
      <c r="B980" s="1121"/>
      <c r="C980" s="1122"/>
      <c r="D980" s="848" t="s">
        <v>230</v>
      </c>
      <c r="E980" s="849" t="s">
        <v>789</v>
      </c>
      <c r="F980" s="856" t="s">
        <v>868</v>
      </c>
      <c r="G980" s="851">
        <v>2503</v>
      </c>
    </row>
    <row r="981" spans="1:7" ht="24.75" customHeight="1">
      <c r="A981" s="902"/>
      <c r="B981" s="1121"/>
      <c r="C981" s="1122"/>
      <c r="D981" s="848" t="s">
        <v>791</v>
      </c>
      <c r="E981" s="849" t="s">
        <v>792</v>
      </c>
      <c r="F981" s="856" t="s">
        <v>1435</v>
      </c>
      <c r="G981" s="851">
        <v>31398</v>
      </c>
    </row>
    <row r="982" spans="1:7" ht="20.25" customHeight="1">
      <c r="A982" s="902"/>
      <c r="B982" s="1121"/>
      <c r="C982" s="1122"/>
      <c r="D982" s="848" t="s">
        <v>796</v>
      </c>
      <c r="E982" s="849" t="s">
        <v>797</v>
      </c>
      <c r="F982" s="856" t="s">
        <v>1436</v>
      </c>
      <c r="G982" s="851">
        <v>318647</v>
      </c>
    </row>
    <row r="983" spans="1:7" ht="17.100000000000001" customHeight="1">
      <c r="A983" s="902"/>
      <c r="B983" s="1121"/>
      <c r="C983" s="1122"/>
      <c r="D983" s="848" t="s">
        <v>231</v>
      </c>
      <c r="E983" s="849" t="s">
        <v>798</v>
      </c>
      <c r="F983" s="856" t="s">
        <v>1437</v>
      </c>
      <c r="G983" s="851">
        <v>23500</v>
      </c>
    </row>
    <row r="984" spans="1:7" ht="17.100000000000001" customHeight="1">
      <c r="A984" s="902"/>
      <c r="B984" s="1121"/>
      <c r="C984" s="1122"/>
      <c r="D984" s="848" t="s">
        <v>800</v>
      </c>
      <c r="E984" s="849" t="s">
        <v>801</v>
      </c>
      <c r="F984" s="856" t="s">
        <v>1438</v>
      </c>
      <c r="G984" s="851">
        <v>15500</v>
      </c>
    </row>
    <row r="985" spans="1:7" ht="17.100000000000001" customHeight="1">
      <c r="A985" s="902"/>
      <c r="B985" s="1121"/>
      <c r="C985" s="1122"/>
      <c r="D985" s="848" t="s">
        <v>803</v>
      </c>
      <c r="E985" s="849" t="s">
        <v>804</v>
      </c>
      <c r="F985" s="856" t="s">
        <v>1439</v>
      </c>
      <c r="G985" s="851">
        <v>375719</v>
      </c>
    </row>
    <row r="986" spans="1:7" ht="17.100000000000001" customHeight="1">
      <c r="A986" s="902"/>
      <c r="B986" s="1121"/>
      <c r="C986" s="1122"/>
      <c r="D986" s="848" t="s">
        <v>234</v>
      </c>
      <c r="E986" s="849" t="s">
        <v>814</v>
      </c>
      <c r="F986" s="856" t="s">
        <v>1440</v>
      </c>
      <c r="G986" s="851">
        <v>18100</v>
      </c>
    </row>
    <row r="987" spans="1:7" ht="17.100000000000001" customHeight="1">
      <c r="A987" s="902"/>
      <c r="B987" s="904"/>
      <c r="C987" s="852"/>
      <c r="D987" s="1121"/>
      <c r="E987" s="1123"/>
      <c r="F987" s="1123"/>
      <c r="G987" s="1124"/>
    </row>
    <row r="988" spans="1:7" ht="17.100000000000001" customHeight="1">
      <c r="A988" s="902"/>
      <c r="B988" s="904"/>
      <c r="C988" s="852"/>
      <c r="D988" s="1146" t="s">
        <v>1312</v>
      </c>
      <c r="E988" s="1147"/>
      <c r="F988" s="856"/>
      <c r="G988" s="851">
        <f>G989</f>
        <v>11144</v>
      </c>
    </row>
    <row r="989" spans="1:7" ht="17.100000000000001" customHeight="1">
      <c r="A989" s="902"/>
      <c r="B989" s="904"/>
      <c r="C989" s="852"/>
      <c r="D989" s="848" t="s">
        <v>817</v>
      </c>
      <c r="E989" s="849" t="s">
        <v>818</v>
      </c>
      <c r="F989" s="856" t="s">
        <v>1441</v>
      </c>
      <c r="G989" s="851">
        <v>11144</v>
      </c>
    </row>
    <row r="990" spans="1:7" ht="17.100000000000001" customHeight="1">
      <c r="A990" s="902"/>
      <c r="B990" s="904"/>
      <c r="C990" s="852"/>
      <c r="D990" s="1121"/>
      <c r="E990" s="1123"/>
      <c r="F990" s="1123"/>
      <c r="G990" s="1124"/>
    </row>
    <row r="991" spans="1:7" ht="17.100000000000001" customHeight="1">
      <c r="A991" s="902"/>
      <c r="B991" s="904"/>
      <c r="C991" s="852"/>
      <c r="D991" s="1144" t="s">
        <v>847</v>
      </c>
      <c r="E991" s="1145"/>
      <c r="F991" s="857"/>
      <c r="G991" s="843">
        <f>G992</f>
        <v>114800</v>
      </c>
    </row>
    <row r="992" spans="1:7" ht="17.100000000000001" customHeight="1">
      <c r="A992" s="902"/>
      <c r="B992" s="904"/>
      <c r="C992" s="852"/>
      <c r="D992" s="1146" t="s">
        <v>821</v>
      </c>
      <c r="E992" s="1147"/>
      <c r="F992" s="856"/>
      <c r="G992" s="851">
        <f>G993</f>
        <v>114800</v>
      </c>
    </row>
    <row r="993" spans="1:7" ht="17.100000000000001" customHeight="1">
      <c r="A993" s="902"/>
      <c r="B993" s="1148"/>
      <c r="C993" s="1149"/>
      <c r="D993" s="848" t="s">
        <v>225</v>
      </c>
      <c r="E993" s="849" t="s">
        <v>822</v>
      </c>
      <c r="F993" s="856" t="s">
        <v>799</v>
      </c>
      <c r="G993" s="851">
        <v>114800</v>
      </c>
    </row>
    <row r="994" spans="1:7" ht="17.100000000000001" customHeight="1">
      <c r="A994" s="902"/>
      <c r="B994" s="1132" t="s">
        <v>79</v>
      </c>
      <c r="C994" s="1133"/>
      <c r="D994" s="838"/>
      <c r="E994" s="839" t="s">
        <v>385</v>
      </c>
      <c r="F994" s="858" t="s">
        <v>1442</v>
      </c>
      <c r="G994" s="841">
        <f>G995+G1044</f>
        <v>24836567</v>
      </c>
    </row>
    <row r="995" spans="1:7" ht="17.100000000000001" customHeight="1">
      <c r="A995" s="902"/>
      <c r="B995" s="904"/>
      <c r="C995" s="852"/>
      <c r="D995" s="1138" t="s">
        <v>752</v>
      </c>
      <c r="E995" s="1139"/>
      <c r="F995" s="857"/>
      <c r="G995" s="843">
        <f>G996+G1008+G1011+G1016</f>
        <v>22921481</v>
      </c>
    </row>
    <row r="996" spans="1:7" ht="17.100000000000001" customHeight="1">
      <c r="A996" s="902"/>
      <c r="B996" s="904"/>
      <c r="C996" s="852"/>
      <c r="D996" s="1140" t="s">
        <v>753</v>
      </c>
      <c r="E996" s="1152"/>
      <c r="F996" s="856"/>
      <c r="G996" s="851">
        <f>G997+G1003</f>
        <v>592159</v>
      </c>
    </row>
    <row r="997" spans="1:7" ht="17.100000000000001" customHeight="1">
      <c r="A997" s="902"/>
      <c r="B997" s="904"/>
      <c r="C997" s="852"/>
      <c r="D997" s="1142" t="s">
        <v>754</v>
      </c>
      <c r="E997" s="1153"/>
      <c r="F997" s="856"/>
      <c r="G997" s="851">
        <f>SUM(G998:G1001)</f>
        <v>73417</v>
      </c>
    </row>
    <row r="998" spans="1:7" ht="17.100000000000001" customHeight="1">
      <c r="A998" s="902"/>
      <c r="B998" s="1121"/>
      <c r="C998" s="1122"/>
      <c r="D998" s="848" t="s">
        <v>755</v>
      </c>
      <c r="E998" s="849" t="s">
        <v>756</v>
      </c>
      <c r="F998" s="856" t="s">
        <v>1443</v>
      </c>
      <c r="G998" s="851">
        <v>59479</v>
      </c>
    </row>
    <row r="999" spans="1:7" ht="17.100000000000001" customHeight="1">
      <c r="A999" s="902"/>
      <c r="B999" s="904"/>
      <c r="C999" s="852"/>
      <c r="D999" s="848" t="s">
        <v>761</v>
      </c>
      <c r="E999" s="849" t="s">
        <v>762</v>
      </c>
      <c r="F999" s="856" t="s">
        <v>1444</v>
      </c>
      <c r="G999" s="851">
        <v>10111</v>
      </c>
    </row>
    <row r="1000" spans="1:7" ht="17.100000000000001" customHeight="1">
      <c r="A1000" s="902"/>
      <c r="B1000" s="904"/>
      <c r="C1000" s="852"/>
      <c r="D1000" s="848" t="s">
        <v>764</v>
      </c>
      <c r="E1000" s="849" t="s">
        <v>765</v>
      </c>
      <c r="F1000" s="856" t="s">
        <v>1445</v>
      </c>
      <c r="G1000" s="851">
        <v>1427</v>
      </c>
    </row>
    <row r="1001" spans="1:7" ht="17.100000000000001" customHeight="1">
      <c r="A1001" s="902"/>
      <c r="B1001" s="904"/>
      <c r="C1001" s="852"/>
      <c r="D1001" s="848" t="s">
        <v>767</v>
      </c>
      <c r="E1001" s="849" t="s">
        <v>768</v>
      </c>
      <c r="F1001" s="856" t="s">
        <v>1446</v>
      </c>
      <c r="G1001" s="851">
        <v>2400</v>
      </c>
    </row>
    <row r="1002" spans="1:7" ht="17.100000000000001" customHeight="1">
      <c r="A1002" s="902"/>
      <c r="B1002" s="904"/>
      <c r="C1002" s="852"/>
      <c r="D1002" s="1121"/>
      <c r="E1002" s="1123"/>
      <c r="F1002" s="1123"/>
      <c r="G1002" s="1124"/>
    </row>
    <row r="1003" spans="1:7" ht="17.100000000000001" customHeight="1">
      <c r="A1003" s="902"/>
      <c r="B1003" s="904"/>
      <c r="C1003" s="852"/>
      <c r="D1003" s="1119" t="s">
        <v>770</v>
      </c>
      <c r="E1003" s="1120"/>
      <c r="F1003" s="856"/>
      <c r="G1003" s="851">
        <f>SUM(G1004:G1006)</f>
        <v>518742</v>
      </c>
    </row>
    <row r="1004" spans="1:7" ht="17.100000000000001" customHeight="1">
      <c r="A1004" s="902"/>
      <c r="B1004" s="904"/>
      <c r="C1004" s="852"/>
      <c r="D1004" s="848" t="s">
        <v>227</v>
      </c>
      <c r="E1004" s="849" t="s">
        <v>774</v>
      </c>
      <c r="F1004" s="856" t="s">
        <v>1070</v>
      </c>
      <c r="G1004" s="851">
        <v>12900</v>
      </c>
    </row>
    <row r="1005" spans="1:7" ht="17.100000000000001" customHeight="1">
      <c r="A1005" s="902"/>
      <c r="B1005" s="904"/>
      <c r="C1005" s="852"/>
      <c r="D1005" s="848" t="s">
        <v>228</v>
      </c>
      <c r="E1005" s="849" t="s">
        <v>785</v>
      </c>
      <c r="F1005" s="856" t="s">
        <v>1447</v>
      </c>
      <c r="G1005" s="851">
        <v>21500</v>
      </c>
    </row>
    <row r="1006" spans="1:7" ht="17.100000000000001" customHeight="1">
      <c r="A1006" s="902"/>
      <c r="B1006" s="904"/>
      <c r="C1006" s="852"/>
      <c r="D1006" s="848" t="s">
        <v>803</v>
      </c>
      <c r="E1006" s="849" t="s">
        <v>804</v>
      </c>
      <c r="F1006" s="856" t="s">
        <v>1448</v>
      </c>
      <c r="G1006" s="851">
        <v>484342</v>
      </c>
    </row>
    <row r="1007" spans="1:7" ht="17.100000000000001" customHeight="1">
      <c r="A1007" s="902"/>
      <c r="B1007" s="904"/>
      <c r="C1007" s="852"/>
      <c r="D1007" s="1121"/>
      <c r="E1007" s="1123"/>
      <c r="F1007" s="1123"/>
      <c r="G1007" s="1124"/>
    </row>
    <row r="1008" spans="1:7" ht="17.100000000000001" customHeight="1">
      <c r="A1008" s="902"/>
      <c r="B1008" s="904"/>
      <c r="C1008" s="852"/>
      <c r="D1008" s="1146" t="s">
        <v>1449</v>
      </c>
      <c r="E1008" s="1147"/>
      <c r="F1008" s="856"/>
      <c r="G1008" s="851">
        <f>G1009</f>
        <v>1277568</v>
      </c>
    </row>
    <row r="1009" spans="1:7" ht="39" customHeight="1">
      <c r="A1009" s="902"/>
      <c r="B1009" s="904"/>
      <c r="C1009" s="852"/>
      <c r="D1009" s="848" t="s">
        <v>65</v>
      </c>
      <c r="E1009" s="849" t="s">
        <v>954</v>
      </c>
      <c r="F1009" s="856" t="s">
        <v>1450</v>
      </c>
      <c r="G1009" s="851">
        <v>1277568</v>
      </c>
    </row>
    <row r="1010" spans="1:7" ht="17.100000000000001" customHeight="1">
      <c r="A1010" s="902"/>
      <c r="B1010" s="904"/>
      <c r="C1010" s="852"/>
      <c r="D1010" s="1121"/>
      <c r="E1010" s="1123"/>
      <c r="F1010" s="1123"/>
      <c r="G1010" s="1124"/>
    </row>
    <row r="1011" spans="1:7" ht="17.100000000000001" customHeight="1">
      <c r="A1011" s="902"/>
      <c r="B1011" s="904"/>
      <c r="C1011" s="852"/>
      <c r="D1011" s="1146" t="s">
        <v>1312</v>
      </c>
      <c r="E1011" s="1147"/>
      <c r="F1011" s="856"/>
      <c r="G1011" s="851">
        <f>SUM(G1012:G1014)</f>
        <v>491079</v>
      </c>
    </row>
    <row r="1012" spans="1:7" ht="17.100000000000001" customHeight="1">
      <c r="A1012" s="902"/>
      <c r="B1012" s="904"/>
      <c r="C1012" s="852"/>
      <c r="D1012" s="848" t="s">
        <v>817</v>
      </c>
      <c r="E1012" s="849" t="s">
        <v>818</v>
      </c>
      <c r="F1012" s="856" t="s">
        <v>1451</v>
      </c>
      <c r="G1012" s="851">
        <v>59479</v>
      </c>
    </row>
    <row r="1013" spans="1:7" ht="17.100000000000001" customHeight="1">
      <c r="A1013" s="902"/>
      <c r="B1013" s="904"/>
      <c r="C1013" s="852"/>
      <c r="D1013" s="848" t="s">
        <v>1452</v>
      </c>
      <c r="E1013" s="849" t="s">
        <v>1169</v>
      </c>
      <c r="F1013" s="856" t="s">
        <v>895</v>
      </c>
      <c r="G1013" s="851">
        <v>100000</v>
      </c>
    </row>
    <row r="1014" spans="1:7" ht="17.100000000000001" customHeight="1">
      <c r="A1014" s="902"/>
      <c r="B1014" s="904"/>
      <c r="C1014" s="852"/>
      <c r="D1014" s="848" t="s">
        <v>1453</v>
      </c>
      <c r="E1014" s="849" t="s">
        <v>1454</v>
      </c>
      <c r="F1014" s="856" t="s">
        <v>1104</v>
      </c>
      <c r="G1014" s="851">
        <v>331600</v>
      </c>
    </row>
    <row r="1015" spans="1:7" ht="17.100000000000001" customHeight="1">
      <c r="A1015" s="902"/>
      <c r="B1015" s="904"/>
      <c r="C1015" s="852"/>
      <c r="D1015" s="1121"/>
      <c r="E1015" s="1123"/>
      <c r="F1015" s="1123"/>
      <c r="G1015" s="1124"/>
    </row>
    <row r="1016" spans="1:7" ht="17.100000000000001" customHeight="1">
      <c r="A1016" s="902"/>
      <c r="B1016" s="904"/>
      <c r="C1016" s="852"/>
      <c r="D1016" s="1140" t="s">
        <v>860</v>
      </c>
      <c r="E1016" s="1152"/>
      <c r="F1016" s="856"/>
      <c r="G1016" s="851">
        <f>SUM(G1017:G1042)</f>
        <v>20560675</v>
      </c>
    </row>
    <row r="1017" spans="1:7" ht="39" customHeight="1">
      <c r="A1017" s="902"/>
      <c r="B1017" s="904"/>
      <c r="C1017" s="852"/>
      <c r="D1017" s="848" t="s">
        <v>115</v>
      </c>
      <c r="E1017" s="849" t="s">
        <v>954</v>
      </c>
      <c r="F1017" s="856" t="s">
        <v>1455</v>
      </c>
      <c r="G1017" s="851">
        <v>18260320</v>
      </c>
    </row>
    <row r="1018" spans="1:7" ht="36" customHeight="1">
      <c r="A1018" s="902"/>
      <c r="B1018" s="904"/>
      <c r="C1018" s="852"/>
      <c r="D1018" s="848" t="s">
        <v>65</v>
      </c>
      <c r="E1018" s="849" t="s">
        <v>954</v>
      </c>
      <c r="F1018" s="856" t="s">
        <v>1450</v>
      </c>
      <c r="G1018" s="851">
        <v>309149</v>
      </c>
    </row>
    <row r="1019" spans="1:7" ht="17.100000000000001" customHeight="1">
      <c r="A1019" s="902"/>
      <c r="B1019" s="1121"/>
      <c r="C1019" s="1122"/>
      <c r="D1019" s="848" t="s">
        <v>88</v>
      </c>
      <c r="E1019" s="849" t="s">
        <v>756</v>
      </c>
      <c r="F1019" s="856" t="s">
        <v>1456</v>
      </c>
      <c r="G1019" s="851">
        <v>629588</v>
      </c>
    </row>
    <row r="1020" spans="1:7" ht="17.100000000000001" customHeight="1">
      <c r="A1020" s="902"/>
      <c r="B1020" s="1121"/>
      <c r="C1020" s="1122"/>
      <c r="D1020" s="848" t="s">
        <v>47</v>
      </c>
      <c r="E1020" s="849" t="s">
        <v>756</v>
      </c>
      <c r="F1020" s="856" t="s">
        <v>1457</v>
      </c>
      <c r="G1020" s="851">
        <v>111104</v>
      </c>
    </row>
    <row r="1021" spans="1:7" ht="17.100000000000001" customHeight="1">
      <c r="A1021" s="902"/>
      <c r="B1021" s="904"/>
      <c r="C1021" s="852"/>
      <c r="D1021" s="848" t="s">
        <v>89</v>
      </c>
      <c r="E1021" s="849" t="s">
        <v>759</v>
      </c>
      <c r="F1021" s="856"/>
      <c r="G1021" s="851">
        <v>49345</v>
      </c>
    </row>
    <row r="1022" spans="1:7" ht="17.100000000000001" customHeight="1">
      <c r="A1022" s="902"/>
      <c r="B1022" s="904"/>
      <c r="C1022" s="852"/>
      <c r="D1022" s="848" t="s">
        <v>90</v>
      </c>
      <c r="E1022" s="849" t="s">
        <v>759</v>
      </c>
      <c r="F1022" s="856"/>
      <c r="G1022" s="851">
        <v>8708</v>
      </c>
    </row>
    <row r="1023" spans="1:7" ht="17.100000000000001" customHeight="1">
      <c r="A1023" s="902"/>
      <c r="B1023" s="1121"/>
      <c r="C1023" s="1122"/>
      <c r="D1023" s="848" t="s">
        <v>91</v>
      </c>
      <c r="E1023" s="849" t="s">
        <v>762</v>
      </c>
      <c r="F1023" s="856" t="s">
        <v>1458</v>
      </c>
      <c r="G1023" s="851">
        <v>116709</v>
      </c>
    </row>
    <row r="1024" spans="1:7" ht="17.100000000000001" customHeight="1">
      <c r="A1024" s="902"/>
      <c r="B1024" s="1121"/>
      <c r="C1024" s="1122"/>
      <c r="D1024" s="848" t="s">
        <v>49</v>
      </c>
      <c r="E1024" s="849" t="s">
        <v>762</v>
      </c>
      <c r="F1024" s="856" t="s">
        <v>1459</v>
      </c>
      <c r="G1024" s="851">
        <v>20596</v>
      </c>
    </row>
    <row r="1025" spans="1:7" ht="17.100000000000001" customHeight="1">
      <c r="A1025" s="902"/>
      <c r="B1025" s="1121"/>
      <c r="C1025" s="1122"/>
      <c r="D1025" s="848" t="s">
        <v>92</v>
      </c>
      <c r="E1025" s="849" t="s">
        <v>765</v>
      </c>
      <c r="F1025" s="856" t="s">
        <v>1460</v>
      </c>
      <c r="G1025" s="851">
        <v>16633</v>
      </c>
    </row>
    <row r="1026" spans="1:7" ht="17.100000000000001" customHeight="1">
      <c r="A1026" s="902"/>
      <c r="B1026" s="1121"/>
      <c r="C1026" s="1122"/>
      <c r="D1026" s="848" t="s">
        <v>51</v>
      </c>
      <c r="E1026" s="849" t="s">
        <v>765</v>
      </c>
      <c r="F1026" s="856" t="s">
        <v>1461</v>
      </c>
      <c r="G1026" s="851">
        <v>2936</v>
      </c>
    </row>
    <row r="1027" spans="1:7" ht="17.100000000000001" customHeight="1">
      <c r="A1027" s="902"/>
      <c r="B1027" s="1121"/>
      <c r="C1027" s="1122"/>
      <c r="D1027" s="848" t="s">
        <v>94</v>
      </c>
      <c r="E1027" s="849" t="s">
        <v>774</v>
      </c>
      <c r="F1027" s="856" t="s">
        <v>1462</v>
      </c>
      <c r="G1027" s="851">
        <v>22100</v>
      </c>
    </row>
    <row r="1028" spans="1:7" ht="17.100000000000001" customHeight="1">
      <c r="A1028" s="902"/>
      <c r="B1028" s="1121"/>
      <c r="C1028" s="1122"/>
      <c r="D1028" s="848" t="s">
        <v>55</v>
      </c>
      <c r="E1028" s="849" t="s">
        <v>774</v>
      </c>
      <c r="F1028" s="856" t="s">
        <v>1463</v>
      </c>
      <c r="G1028" s="851">
        <v>3900</v>
      </c>
    </row>
    <row r="1029" spans="1:7" ht="17.100000000000001" customHeight="1">
      <c r="A1029" s="902"/>
      <c r="B1029" s="1121"/>
      <c r="C1029" s="1122"/>
      <c r="D1029" s="848" t="s">
        <v>99</v>
      </c>
      <c r="E1029" s="849" t="s">
        <v>785</v>
      </c>
      <c r="F1029" s="856" t="s">
        <v>1464</v>
      </c>
      <c r="G1029" s="851">
        <v>790139</v>
      </c>
    </row>
    <row r="1030" spans="1:7" ht="17.100000000000001" customHeight="1">
      <c r="A1030" s="902"/>
      <c r="B1030" s="1121"/>
      <c r="C1030" s="1122"/>
      <c r="D1030" s="848" t="s">
        <v>57</v>
      </c>
      <c r="E1030" s="849" t="s">
        <v>785</v>
      </c>
      <c r="F1030" s="856" t="s">
        <v>1465</v>
      </c>
      <c r="G1030" s="851">
        <v>139437</v>
      </c>
    </row>
    <row r="1031" spans="1:7" ht="17.100000000000001" customHeight="1">
      <c r="A1031" s="902"/>
      <c r="B1031" s="1121"/>
      <c r="C1031" s="1122"/>
      <c r="D1031" s="848" t="s">
        <v>116</v>
      </c>
      <c r="E1031" s="849" t="s">
        <v>787</v>
      </c>
      <c r="F1031" s="856" t="s">
        <v>1005</v>
      </c>
      <c r="G1031" s="851">
        <v>7650</v>
      </c>
    </row>
    <row r="1032" spans="1:7" ht="17.100000000000001" customHeight="1">
      <c r="A1032" s="902"/>
      <c r="B1032" s="1121"/>
      <c r="C1032" s="1122"/>
      <c r="D1032" s="848" t="s">
        <v>117</v>
      </c>
      <c r="E1032" s="849" t="s">
        <v>787</v>
      </c>
      <c r="F1032" s="856" t="s">
        <v>1006</v>
      </c>
      <c r="G1032" s="851">
        <v>1350</v>
      </c>
    </row>
    <row r="1033" spans="1:7" ht="27.75" customHeight="1">
      <c r="A1033" s="902"/>
      <c r="B1033" s="1121"/>
      <c r="C1033" s="1122"/>
      <c r="D1033" s="848" t="s">
        <v>118</v>
      </c>
      <c r="E1033" s="849" t="s">
        <v>789</v>
      </c>
      <c r="F1033" s="856" t="s">
        <v>1466</v>
      </c>
      <c r="G1033" s="851">
        <v>408</v>
      </c>
    </row>
    <row r="1034" spans="1:7" ht="24.75" customHeight="1">
      <c r="A1034" s="902"/>
      <c r="B1034" s="1121"/>
      <c r="C1034" s="1122"/>
      <c r="D1034" s="848" t="s">
        <v>119</v>
      </c>
      <c r="E1034" s="849" t="s">
        <v>789</v>
      </c>
      <c r="F1034" s="856" t="s">
        <v>1467</v>
      </c>
      <c r="G1034" s="851">
        <v>72</v>
      </c>
    </row>
    <row r="1035" spans="1:7" ht="30" customHeight="1">
      <c r="A1035" s="902"/>
      <c r="B1035" s="1121"/>
      <c r="C1035" s="1122"/>
      <c r="D1035" s="848" t="s">
        <v>100</v>
      </c>
      <c r="E1035" s="849" t="s">
        <v>792</v>
      </c>
      <c r="F1035" s="856" t="s">
        <v>1468</v>
      </c>
      <c r="G1035" s="851">
        <v>1428</v>
      </c>
    </row>
    <row r="1036" spans="1:7" ht="30" customHeight="1">
      <c r="A1036" s="902"/>
      <c r="B1036" s="1121"/>
      <c r="C1036" s="1122"/>
      <c r="D1036" s="848" t="s">
        <v>101</v>
      </c>
      <c r="E1036" s="849" t="s">
        <v>792</v>
      </c>
      <c r="F1036" s="856" t="s">
        <v>1469</v>
      </c>
      <c r="G1036" s="851">
        <v>252</v>
      </c>
    </row>
    <row r="1037" spans="1:7" ht="23.25" customHeight="1">
      <c r="A1037" s="902"/>
      <c r="B1037" s="1121"/>
      <c r="C1037" s="1122"/>
      <c r="D1037" s="848" t="s">
        <v>104</v>
      </c>
      <c r="E1037" s="849" t="s">
        <v>797</v>
      </c>
      <c r="F1037" s="856" t="s">
        <v>1470</v>
      </c>
      <c r="G1037" s="851">
        <v>37740</v>
      </c>
    </row>
    <row r="1038" spans="1:7" ht="21.75" customHeight="1">
      <c r="A1038" s="902"/>
      <c r="B1038" s="1121"/>
      <c r="C1038" s="1122"/>
      <c r="D1038" s="848" t="s">
        <v>105</v>
      </c>
      <c r="E1038" s="849" t="s">
        <v>797</v>
      </c>
      <c r="F1038" s="856" t="s">
        <v>1471</v>
      </c>
      <c r="G1038" s="851">
        <v>6660</v>
      </c>
    </row>
    <row r="1039" spans="1:7" ht="17.100000000000001" customHeight="1">
      <c r="A1039" s="902"/>
      <c r="B1039" s="1121"/>
      <c r="C1039" s="1122"/>
      <c r="D1039" s="848" t="s">
        <v>106</v>
      </c>
      <c r="E1039" s="849" t="s">
        <v>798</v>
      </c>
      <c r="F1039" s="856" t="s">
        <v>1472</v>
      </c>
      <c r="G1039" s="851">
        <v>8160</v>
      </c>
    </row>
    <row r="1040" spans="1:7" ht="17.100000000000001" customHeight="1">
      <c r="A1040" s="902"/>
      <c r="B1040" s="1121"/>
      <c r="C1040" s="1122"/>
      <c r="D1040" s="848" t="s">
        <v>107</v>
      </c>
      <c r="E1040" s="849" t="s">
        <v>798</v>
      </c>
      <c r="F1040" s="856" t="s">
        <v>1473</v>
      </c>
      <c r="G1040" s="851">
        <v>1440</v>
      </c>
    </row>
    <row r="1041" spans="1:7" ht="17.100000000000001" customHeight="1">
      <c r="A1041" s="902"/>
      <c r="B1041" s="1121"/>
      <c r="C1041" s="1122"/>
      <c r="D1041" s="848" t="s">
        <v>120</v>
      </c>
      <c r="E1041" s="849" t="s">
        <v>804</v>
      </c>
      <c r="F1041" s="856" t="s">
        <v>1474</v>
      </c>
      <c r="G1041" s="851">
        <v>12623</v>
      </c>
    </row>
    <row r="1042" spans="1:7" ht="17.100000000000001" customHeight="1">
      <c r="A1042" s="902"/>
      <c r="B1042" s="1121"/>
      <c r="C1042" s="1122"/>
      <c r="D1042" s="848" t="s">
        <v>121</v>
      </c>
      <c r="E1042" s="849" t="s">
        <v>804</v>
      </c>
      <c r="F1042" s="856" t="s">
        <v>1475</v>
      </c>
      <c r="G1042" s="851">
        <v>2228</v>
      </c>
    </row>
    <row r="1043" spans="1:7" ht="17.100000000000001" customHeight="1">
      <c r="A1043" s="902"/>
      <c r="B1043" s="904"/>
      <c r="C1043" s="852"/>
      <c r="D1043" s="1121"/>
      <c r="E1043" s="1123"/>
      <c r="F1043" s="1123"/>
      <c r="G1043" s="1124"/>
    </row>
    <row r="1044" spans="1:7" ht="17.100000000000001" customHeight="1">
      <c r="A1044" s="902"/>
      <c r="B1044" s="904"/>
      <c r="C1044" s="852"/>
      <c r="D1044" s="1144" t="s">
        <v>847</v>
      </c>
      <c r="E1044" s="1145"/>
      <c r="F1044" s="857"/>
      <c r="G1044" s="843">
        <f>G1045</f>
        <v>1915086</v>
      </c>
    </row>
    <row r="1045" spans="1:7" ht="17.100000000000001" customHeight="1">
      <c r="A1045" s="902"/>
      <c r="B1045" s="904"/>
      <c r="C1045" s="852"/>
      <c r="D1045" s="1146" t="s">
        <v>821</v>
      </c>
      <c r="E1045" s="1147"/>
      <c r="F1045" s="856"/>
      <c r="G1045" s="851">
        <f>SUM(G1046:G1047)</f>
        <v>1915086</v>
      </c>
    </row>
    <row r="1046" spans="1:7" ht="42" customHeight="1">
      <c r="A1046" s="902"/>
      <c r="B1046" s="1121"/>
      <c r="C1046" s="1122"/>
      <c r="D1046" s="848" t="s">
        <v>114</v>
      </c>
      <c r="E1046" s="849" t="s">
        <v>954</v>
      </c>
      <c r="F1046" s="856" t="s">
        <v>1476</v>
      </c>
      <c r="G1046" s="851">
        <v>1852230</v>
      </c>
    </row>
    <row r="1047" spans="1:7" ht="37.5" customHeight="1">
      <c r="A1047" s="902"/>
      <c r="B1047" s="1148"/>
      <c r="C1047" s="1149"/>
      <c r="D1047" s="848" t="s">
        <v>68</v>
      </c>
      <c r="E1047" s="849" t="s">
        <v>954</v>
      </c>
      <c r="F1047" s="856" t="s">
        <v>1477</v>
      </c>
      <c r="G1047" s="851">
        <v>62856</v>
      </c>
    </row>
    <row r="1048" spans="1:7" ht="17.100000000000001" customHeight="1">
      <c r="A1048" s="834" t="s">
        <v>1478</v>
      </c>
      <c r="B1048" s="1130"/>
      <c r="C1048" s="1131"/>
      <c r="D1048" s="834"/>
      <c r="E1048" s="835" t="s">
        <v>1479</v>
      </c>
      <c r="F1048" s="862" t="s">
        <v>1480</v>
      </c>
      <c r="G1048" s="837">
        <f>G1049+G1057+G1078</f>
        <v>20126848</v>
      </c>
    </row>
    <row r="1049" spans="1:7" ht="17.100000000000001" customHeight="1">
      <c r="A1049" s="921"/>
      <c r="B1049" s="922"/>
      <c r="C1049" s="923" t="s">
        <v>67</v>
      </c>
      <c r="D1049" s="924"/>
      <c r="E1049" s="898" t="s">
        <v>1481</v>
      </c>
      <c r="F1049" s="925"/>
      <c r="G1049" s="841">
        <f>G1050+G1054</f>
        <v>12547458</v>
      </c>
    </row>
    <row r="1050" spans="1:7" ht="17.100000000000001" customHeight="1">
      <c r="A1050" s="921"/>
      <c r="B1050" s="922"/>
      <c r="C1050" s="864"/>
      <c r="D1050" s="1138" t="s">
        <v>752</v>
      </c>
      <c r="E1050" s="1139"/>
      <c r="F1050" s="859"/>
      <c r="G1050" s="843">
        <f>G1051</f>
        <v>2495</v>
      </c>
    </row>
    <row r="1051" spans="1:7" ht="17.100000000000001" customHeight="1">
      <c r="A1051" s="921"/>
      <c r="B1051" s="922"/>
      <c r="C1051" s="865"/>
      <c r="D1051" s="1140" t="s">
        <v>854</v>
      </c>
      <c r="E1051" s="1152"/>
      <c r="F1051" s="859"/>
      <c r="G1051" s="851">
        <f>G1052</f>
        <v>2495</v>
      </c>
    </row>
    <row r="1052" spans="1:7" ht="39.75" customHeight="1">
      <c r="A1052" s="921"/>
      <c r="B1052" s="926"/>
      <c r="C1052" s="865"/>
      <c r="D1052" s="927" t="s">
        <v>65</v>
      </c>
      <c r="E1052" s="849" t="s">
        <v>954</v>
      </c>
      <c r="F1052" s="928"/>
      <c r="G1052" s="851">
        <v>2495</v>
      </c>
    </row>
    <row r="1053" spans="1:7" ht="17.100000000000001" customHeight="1">
      <c r="A1053" s="921"/>
      <c r="B1053" s="926"/>
      <c r="C1053" s="865"/>
      <c r="D1053" s="1190"/>
      <c r="E1053" s="1191"/>
      <c r="F1053" s="1191"/>
      <c r="G1053" s="1192"/>
    </row>
    <row r="1054" spans="1:7" ht="17.100000000000001" customHeight="1">
      <c r="A1054" s="921"/>
      <c r="B1054" s="926"/>
      <c r="C1054" s="865"/>
      <c r="D1054" s="1144" t="s">
        <v>847</v>
      </c>
      <c r="E1054" s="1145"/>
      <c r="F1054" s="928"/>
      <c r="G1054" s="843">
        <f>G1055</f>
        <v>12544963</v>
      </c>
    </row>
    <row r="1055" spans="1:7" ht="17.100000000000001" customHeight="1">
      <c r="A1055" s="921"/>
      <c r="B1055" s="926"/>
      <c r="C1055" s="865"/>
      <c r="D1055" s="1146" t="s">
        <v>821</v>
      </c>
      <c r="E1055" s="1147"/>
      <c r="F1055" s="928"/>
      <c r="G1055" s="851">
        <f>G1056</f>
        <v>12544963</v>
      </c>
    </row>
    <row r="1056" spans="1:7" ht="38.25" customHeight="1">
      <c r="A1056" s="921"/>
      <c r="B1056" s="926"/>
      <c r="C1056" s="929"/>
      <c r="D1056" s="927" t="s">
        <v>68</v>
      </c>
      <c r="E1056" s="849" t="s">
        <v>954</v>
      </c>
      <c r="F1056" s="928"/>
      <c r="G1056" s="851">
        <v>12544963</v>
      </c>
    </row>
    <row r="1057" spans="1:7" ht="17.100000000000001" customHeight="1">
      <c r="A1057" s="902"/>
      <c r="B1057" s="1132" t="s">
        <v>216</v>
      </c>
      <c r="C1057" s="1133"/>
      <c r="D1057" s="838"/>
      <c r="E1057" s="839" t="s">
        <v>1482</v>
      </c>
      <c r="F1057" s="858" t="s">
        <v>1483</v>
      </c>
      <c r="G1057" s="841">
        <f>G1058</f>
        <v>6549390</v>
      </c>
    </row>
    <row r="1058" spans="1:7" ht="17.100000000000001" customHeight="1">
      <c r="A1058" s="902"/>
      <c r="B1058" s="1134"/>
      <c r="C1058" s="1135"/>
      <c r="D1058" s="1138" t="s">
        <v>752</v>
      </c>
      <c r="E1058" s="1139"/>
      <c r="F1058" s="859"/>
      <c r="G1058" s="843">
        <f>G1059</f>
        <v>6549390</v>
      </c>
    </row>
    <row r="1059" spans="1:7" ht="17.100000000000001" customHeight="1">
      <c r="A1059" s="902"/>
      <c r="B1059" s="1136"/>
      <c r="C1059" s="1137"/>
      <c r="D1059" s="1140" t="s">
        <v>860</v>
      </c>
      <c r="E1059" s="1152"/>
      <c r="F1059" s="860"/>
      <c r="G1059" s="851">
        <f>SUM(G1060:G1077)</f>
        <v>6549390</v>
      </c>
    </row>
    <row r="1060" spans="1:7" ht="17.100000000000001" customHeight="1">
      <c r="A1060" s="902"/>
      <c r="B1060" s="1136"/>
      <c r="C1060" s="1137"/>
      <c r="D1060" s="848" t="s">
        <v>217</v>
      </c>
      <c r="E1060" s="849" t="s">
        <v>1484</v>
      </c>
      <c r="F1060" s="856" t="s">
        <v>1485</v>
      </c>
      <c r="G1060" s="851">
        <v>5114545</v>
      </c>
    </row>
    <row r="1061" spans="1:7" ht="17.100000000000001" customHeight="1">
      <c r="A1061" s="902"/>
      <c r="B1061" s="1136"/>
      <c r="C1061" s="1137"/>
      <c r="D1061" s="848" t="s">
        <v>218</v>
      </c>
      <c r="E1061" s="849" t="s">
        <v>1484</v>
      </c>
      <c r="F1061" s="856" t="s">
        <v>1486</v>
      </c>
      <c r="G1061" s="851">
        <v>1031948</v>
      </c>
    </row>
    <row r="1062" spans="1:7" ht="17.100000000000001" customHeight="1">
      <c r="A1062" s="902"/>
      <c r="B1062" s="1136"/>
      <c r="C1062" s="1137"/>
      <c r="D1062" s="848" t="s">
        <v>88</v>
      </c>
      <c r="E1062" s="849" t="s">
        <v>756</v>
      </c>
      <c r="F1062" s="856" t="s">
        <v>1487</v>
      </c>
      <c r="G1062" s="851">
        <v>78893</v>
      </c>
    </row>
    <row r="1063" spans="1:7" ht="17.100000000000001" customHeight="1">
      <c r="A1063" s="902"/>
      <c r="B1063" s="1136"/>
      <c r="C1063" s="1137"/>
      <c r="D1063" s="848" t="s">
        <v>47</v>
      </c>
      <c r="E1063" s="849" t="s">
        <v>756</v>
      </c>
      <c r="F1063" s="856" t="s">
        <v>1488</v>
      </c>
      <c r="G1063" s="851">
        <v>13922</v>
      </c>
    </row>
    <row r="1064" spans="1:7" ht="17.100000000000001" customHeight="1">
      <c r="A1064" s="902"/>
      <c r="B1064" s="1136"/>
      <c r="C1064" s="1137"/>
      <c r="D1064" s="848" t="s">
        <v>89</v>
      </c>
      <c r="E1064" s="849" t="s">
        <v>759</v>
      </c>
      <c r="F1064" s="856" t="s">
        <v>1489</v>
      </c>
      <c r="G1064" s="851">
        <v>10615</v>
      </c>
    </row>
    <row r="1065" spans="1:7" ht="17.100000000000001" customHeight="1">
      <c r="A1065" s="902"/>
      <c r="B1065" s="1121"/>
      <c r="C1065" s="1122"/>
      <c r="D1065" s="848" t="s">
        <v>90</v>
      </c>
      <c r="E1065" s="849" t="s">
        <v>759</v>
      </c>
      <c r="F1065" s="856" t="s">
        <v>1490</v>
      </c>
      <c r="G1065" s="851">
        <v>1874</v>
      </c>
    </row>
    <row r="1066" spans="1:7" ht="17.100000000000001" customHeight="1">
      <c r="A1066" s="902"/>
      <c r="B1066" s="1121"/>
      <c r="C1066" s="1122"/>
      <c r="D1066" s="848" t="s">
        <v>91</v>
      </c>
      <c r="E1066" s="849" t="s">
        <v>762</v>
      </c>
      <c r="F1066" s="856" t="s">
        <v>1491</v>
      </c>
      <c r="G1066" s="851">
        <v>15385</v>
      </c>
    </row>
    <row r="1067" spans="1:7" ht="17.100000000000001" customHeight="1">
      <c r="A1067" s="902"/>
      <c r="B1067" s="1121"/>
      <c r="C1067" s="1122"/>
      <c r="D1067" s="848" t="s">
        <v>49</v>
      </c>
      <c r="E1067" s="849" t="s">
        <v>762</v>
      </c>
      <c r="F1067" s="856" t="s">
        <v>1492</v>
      </c>
      <c r="G1067" s="851">
        <v>2715</v>
      </c>
    </row>
    <row r="1068" spans="1:7" ht="17.100000000000001" customHeight="1">
      <c r="A1068" s="902"/>
      <c r="B1068" s="1121"/>
      <c r="C1068" s="1122"/>
      <c r="D1068" s="848" t="s">
        <v>92</v>
      </c>
      <c r="E1068" s="849" t="s">
        <v>765</v>
      </c>
      <c r="F1068" s="856" t="s">
        <v>1493</v>
      </c>
      <c r="G1068" s="851">
        <v>2194</v>
      </c>
    </row>
    <row r="1069" spans="1:7" ht="17.100000000000001" customHeight="1">
      <c r="A1069" s="902"/>
      <c r="B1069" s="1121"/>
      <c r="C1069" s="1122"/>
      <c r="D1069" s="848" t="s">
        <v>51</v>
      </c>
      <c r="E1069" s="849" t="s">
        <v>765</v>
      </c>
      <c r="F1069" s="856" t="s">
        <v>1494</v>
      </c>
      <c r="G1069" s="851">
        <v>387</v>
      </c>
    </row>
    <row r="1070" spans="1:7" ht="17.100000000000001" customHeight="1">
      <c r="A1070" s="902"/>
      <c r="B1070" s="1121"/>
      <c r="C1070" s="1122"/>
      <c r="D1070" s="848" t="s">
        <v>93</v>
      </c>
      <c r="E1070" s="849" t="s">
        <v>768</v>
      </c>
      <c r="F1070" s="856" t="s">
        <v>1495</v>
      </c>
      <c r="G1070" s="851">
        <v>49980</v>
      </c>
    </row>
    <row r="1071" spans="1:7" ht="17.100000000000001" customHeight="1">
      <c r="A1071" s="902"/>
      <c r="B1071" s="1121"/>
      <c r="C1071" s="1122"/>
      <c r="D1071" s="848" t="s">
        <v>53</v>
      </c>
      <c r="E1071" s="849" t="s">
        <v>768</v>
      </c>
      <c r="F1071" s="856" t="s">
        <v>1496</v>
      </c>
      <c r="G1071" s="851">
        <v>8820</v>
      </c>
    </row>
    <row r="1072" spans="1:7" ht="17.100000000000001" customHeight="1">
      <c r="A1072" s="902"/>
      <c r="B1072" s="1121"/>
      <c r="C1072" s="1122"/>
      <c r="D1072" s="848" t="s">
        <v>94</v>
      </c>
      <c r="E1072" s="849" t="s">
        <v>774</v>
      </c>
      <c r="F1072" s="856" t="s">
        <v>1497</v>
      </c>
      <c r="G1072" s="851">
        <v>1275</v>
      </c>
    </row>
    <row r="1073" spans="1:7" ht="17.100000000000001" customHeight="1">
      <c r="A1073" s="902"/>
      <c r="B1073" s="1121"/>
      <c r="C1073" s="1122"/>
      <c r="D1073" s="848" t="s">
        <v>55</v>
      </c>
      <c r="E1073" s="849" t="s">
        <v>774</v>
      </c>
      <c r="F1073" s="856" t="s">
        <v>1498</v>
      </c>
      <c r="G1073" s="851">
        <v>225</v>
      </c>
    </row>
    <row r="1074" spans="1:7" ht="17.100000000000001" customHeight="1">
      <c r="A1074" s="902"/>
      <c r="B1074" s="1121"/>
      <c r="C1074" s="1122"/>
      <c r="D1074" s="848" t="s">
        <v>99</v>
      </c>
      <c r="E1074" s="849" t="s">
        <v>785</v>
      </c>
      <c r="F1074" s="856" t="s">
        <v>1499</v>
      </c>
      <c r="G1074" s="851">
        <v>143320</v>
      </c>
    </row>
    <row r="1075" spans="1:7" ht="17.100000000000001" customHeight="1">
      <c r="A1075" s="902"/>
      <c r="B1075" s="1121"/>
      <c r="C1075" s="1122"/>
      <c r="D1075" s="848" t="s">
        <v>57</v>
      </c>
      <c r="E1075" s="849" t="s">
        <v>785</v>
      </c>
      <c r="F1075" s="856" t="s">
        <v>1500</v>
      </c>
      <c r="G1075" s="851">
        <v>25292</v>
      </c>
    </row>
    <row r="1076" spans="1:7" ht="17.100000000000001" customHeight="1">
      <c r="A1076" s="902"/>
      <c r="B1076" s="1121"/>
      <c r="C1076" s="1122"/>
      <c r="D1076" s="848" t="s">
        <v>143</v>
      </c>
      <c r="E1076" s="849" t="s">
        <v>795</v>
      </c>
      <c r="F1076" s="856"/>
      <c r="G1076" s="851">
        <v>40800</v>
      </c>
    </row>
    <row r="1077" spans="1:7" ht="17.100000000000001" customHeight="1">
      <c r="A1077" s="902"/>
      <c r="B1077" s="1148"/>
      <c r="C1077" s="1149"/>
      <c r="D1077" s="848" t="s">
        <v>137</v>
      </c>
      <c r="E1077" s="849" t="s">
        <v>795</v>
      </c>
      <c r="F1077" s="856"/>
      <c r="G1077" s="851">
        <v>7200</v>
      </c>
    </row>
    <row r="1078" spans="1:7" ht="17.100000000000001" customHeight="1">
      <c r="A1078" s="902"/>
      <c r="B1078" s="1132" t="s">
        <v>1501</v>
      </c>
      <c r="C1078" s="1133"/>
      <c r="D1078" s="838"/>
      <c r="E1078" s="839" t="s">
        <v>385</v>
      </c>
      <c r="F1078" s="858" t="s">
        <v>1502</v>
      </c>
      <c r="G1078" s="841">
        <f>G1079</f>
        <v>1030000</v>
      </c>
    </row>
    <row r="1079" spans="1:7" ht="17.100000000000001" customHeight="1">
      <c r="A1079" s="902"/>
      <c r="B1079" s="1134"/>
      <c r="C1079" s="1135"/>
      <c r="D1079" s="1138" t="s">
        <v>752</v>
      </c>
      <c r="E1079" s="1139"/>
      <c r="F1079" s="859"/>
      <c r="G1079" s="843">
        <f>G1080+G1084</f>
        <v>1030000</v>
      </c>
    </row>
    <row r="1080" spans="1:7" ht="17.100000000000001" customHeight="1">
      <c r="A1080" s="902"/>
      <c r="B1080" s="1136"/>
      <c r="C1080" s="1137"/>
      <c r="D1080" s="1140" t="s">
        <v>753</v>
      </c>
      <c r="E1080" s="1152"/>
      <c r="F1080" s="860"/>
      <c r="G1080" s="851">
        <f>G1081</f>
        <v>150000</v>
      </c>
    </row>
    <row r="1081" spans="1:7" ht="17.100000000000001" customHeight="1">
      <c r="A1081" s="902"/>
      <c r="B1081" s="1136"/>
      <c r="C1081" s="1137"/>
      <c r="D1081" s="1119" t="s">
        <v>770</v>
      </c>
      <c r="E1081" s="1120"/>
      <c r="F1081" s="860"/>
      <c r="G1081" s="851">
        <f>G1082</f>
        <v>150000</v>
      </c>
    </row>
    <row r="1082" spans="1:7" ht="17.100000000000001" customHeight="1">
      <c r="A1082" s="902"/>
      <c r="B1082" s="1136"/>
      <c r="C1082" s="1137"/>
      <c r="D1082" s="848" t="s">
        <v>228</v>
      </c>
      <c r="E1082" s="849" t="s">
        <v>785</v>
      </c>
      <c r="F1082" s="856" t="s">
        <v>1017</v>
      </c>
      <c r="G1082" s="851">
        <v>150000</v>
      </c>
    </row>
    <row r="1083" spans="1:7" ht="17.100000000000001" customHeight="1">
      <c r="A1083" s="902"/>
      <c r="B1083" s="1136"/>
      <c r="C1083" s="1137"/>
      <c r="D1083" s="1121"/>
      <c r="E1083" s="1123"/>
      <c r="F1083" s="1123"/>
      <c r="G1083" s="1124"/>
    </row>
    <row r="1084" spans="1:7" ht="17.100000000000001" customHeight="1">
      <c r="A1084" s="902"/>
      <c r="B1084" s="1136"/>
      <c r="C1084" s="1137"/>
      <c r="D1084" s="1146" t="s">
        <v>1449</v>
      </c>
      <c r="E1084" s="1147"/>
      <c r="F1084" s="856"/>
      <c r="G1084" s="851">
        <f>G1085+G1086</f>
        <v>880000</v>
      </c>
    </row>
    <row r="1085" spans="1:7" ht="37.5" customHeight="1">
      <c r="A1085" s="902"/>
      <c r="B1085" s="1136"/>
      <c r="C1085" s="1137"/>
      <c r="D1085" s="848" t="s">
        <v>1503</v>
      </c>
      <c r="E1085" s="849" t="s">
        <v>1504</v>
      </c>
      <c r="F1085" s="856" t="s">
        <v>1104</v>
      </c>
      <c r="G1085" s="851">
        <v>130000</v>
      </c>
    </row>
    <row r="1086" spans="1:7" ht="37.5" customHeight="1">
      <c r="A1086" s="902"/>
      <c r="B1086" s="1121"/>
      <c r="C1086" s="1122"/>
      <c r="D1086" s="848" t="s">
        <v>1505</v>
      </c>
      <c r="E1086" s="849" t="s">
        <v>1506</v>
      </c>
      <c r="F1086" s="856" t="s">
        <v>1507</v>
      </c>
      <c r="G1086" s="851">
        <v>750000</v>
      </c>
    </row>
    <row r="1087" spans="1:7" ht="17.100000000000001" customHeight="1">
      <c r="A1087" s="834" t="s">
        <v>611</v>
      </c>
      <c r="B1087" s="1130"/>
      <c r="C1087" s="1131"/>
      <c r="D1087" s="834"/>
      <c r="E1087" s="835" t="s">
        <v>1508</v>
      </c>
      <c r="F1087" s="862" t="s">
        <v>1509</v>
      </c>
      <c r="G1087" s="837">
        <v>26240072</v>
      </c>
    </row>
    <row r="1088" spans="1:7" ht="17.100000000000001" customHeight="1">
      <c r="A1088" s="902"/>
      <c r="B1088" s="1132" t="s">
        <v>1510</v>
      </c>
      <c r="C1088" s="1133"/>
      <c r="D1088" s="838"/>
      <c r="E1088" s="839" t="s">
        <v>1511</v>
      </c>
      <c r="F1088" s="858" t="s">
        <v>1512</v>
      </c>
      <c r="G1088" s="841">
        <f>G1089</f>
        <v>22682072</v>
      </c>
    </row>
    <row r="1089" spans="1:7" ht="17.100000000000001" customHeight="1">
      <c r="A1089" s="902"/>
      <c r="B1089" s="1134"/>
      <c r="C1089" s="1135"/>
      <c r="D1089" s="1144" t="s">
        <v>847</v>
      </c>
      <c r="E1089" s="1145"/>
      <c r="F1089" s="859"/>
      <c r="G1089" s="843">
        <f>G1090</f>
        <v>22682072</v>
      </c>
    </row>
    <row r="1090" spans="1:7" ht="17.100000000000001" customHeight="1">
      <c r="A1090" s="902"/>
      <c r="B1090" s="1136"/>
      <c r="C1090" s="1137"/>
      <c r="D1090" s="1146" t="s">
        <v>821</v>
      </c>
      <c r="E1090" s="1147"/>
      <c r="F1090" s="860"/>
      <c r="G1090" s="851">
        <f>G1091</f>
        <v>22682072</v>
      </c>
    </row>
    <row r="1091" spans="1:7" ht="37.5" customHeight="1">
      <c r="A1091" s="902"/>
      <c r="B1091" s="1150"/>
      <c r="C1091" s="1151"/>
      <c r="D1091" s="848" t="s">
        <v>1513</v>
      </c>
      <c r="E1091" s="849" t="s">
        <v>1514</v>
      </c>
      <c r="F1091" s="856" t="s">
        <v>1515</v>
      </c>
      <c r="G1091" s="851">
        <v>22682072</v>
      </c>
    </row>
    <row r="1092" spans="1:7" ht="17.100000000000001" customHeight="1">
      <c r="A1092" s="902"/>
      <c r="B1092" s="1132" t="s">
        <v>613</v>
      </c>
      <c r="C1092" s="1133"/>
      <c r="D1092" s="838"/>
      <c r="E1092" s="839" t="s">
        <v>493</v>
      </c>
      <c r="F1092" s="858" t="s">
        <v>895</v>
      </c>
      <c r="G1092" s="841">
        <f>G1093</f>
        <v>150000</v>
      </c>
    </row>
    <row r="1093" spans="1:7" ht="17.100000000000001" customHeight="1">
      <c r="A1093" s="902"/>
      <c r="B1093" s="1134"/>
      <c r="C1093" s="1135"/>
      <c r="D1093" s="1144" t="s">
        <v>847</v>
      </c>
      <c r="E1093" s="1145"/>
      <c r="F1093" s="859"/>
      <c r="G1093" s="843">
        <f>G1094</f>
        <v>150000</v>
      </c>
    </row>
    <row r="1094" spans="1:7" ht="17.100000000000001" customHeight="1">
      <c r="A1094" s="902"/>
      <c r="B1094" s="1136"/>
      <c r="C1094" s="1137"/>
      <c r="D1094" s="1146" t="s">
        <v>821</v>
      </c>
      <c r="E1094" s="1147"/>
      <c r="F1094" s="860"/>
      <c r="G1094" s="851">
        <f>G1095</f>
        <v>150000</v>
      </c>
    </row>
    <row r="1095" spans="1:7" ht="39" customHeight="1">
      <c r="A1095" s="902"/>
      <c r="B1095" s="1150"/>
      <c r="C1095" s="1151"/>
      <c r="D1095" s="848" t="s">
        <v>1513</v>
      </c>
      <c r="E1095" s="849" t="s">
        <v>1514</v>
      </c>
      <c r="F1095" s="856" t="s">
        <v>895</v>
      </c>
      <c r="G1095" s="851">
        <v>150000</v>
      </c>
    </row>
    <row r="1096" spans="1:7" ht="17.100000000000001" customHeight="1">
      <c r="A1096" s="902"/>
      <c r="B1096" s="1132" t="s">
        <v>1516</v>
      </c>
      <c r="C1096" s="1133"/>
      <c r="D1096" s="838"/>
      <c r="E1096" s="839" t="s">
        <v>1517</v>
      </c>
      <c r="F1096" s="858" t="s">
        <v>1518</v>
      </c>
      <c r="G1096" s="841">
        <f>G1097</f>
        <v>2213500</v>
      </c>
    </row>
    <row r="1097" spans="1:7" ht="17.100000000000001" customHeight="1">
      <c r="A1097" s="902"/>
      <c r="B1097" s="904"/>
      <c r="C1097" s="852"/>
      <c r="D1097" s="1144" t="s">
        <v>752</v>
      </c>
      <c r="E1097" s="1145"/>
      <c r="F1097" s="857"/>
      <c r="G1097" s="843">
        <f>G1098+G1102</f>
        <v>2213500</v>
      </c>
    </row>
    <row r="1098" spans="1:7" ht="17.100000000000001" customHeight="1">
      <c r="A1098" s="902"/>
      <c r="B1098" s="904"/>
      <c r="C1098" s="852"/>
      <c r="D1098" s="1140" t="s">
        <v>753</v>
      </c>
      <c r="E1098" s="1152"/>
      <c r="F1098" s="856"/>
      <c r="G1098" s="851">
        <f>G1099</f>
        <v>1092500</v>
      </c>
    </row>
    <row r="1099" spans="1:7" ht="17.100000000000001" customHeight="1">
      <c r="A1099" s="902"/>
      <c r="B1099" s="1121"/>
      <c r="C1099" s="1122"/>
      <c r="D1099" s="1119" t="s">
        <v>770</v>
      </c>
      <c r="E1099" s="1120"/>
      <c r="F1099" s="856"/>
      <c r="G1099" s="851">
        <f>G1100</f>
        <v>1092500</v>
      </c>
    </row>
    <row r="1100" spans="1:7" ht="17.100000000000001" customHeight="1">
      <c r="A1100" s="902"/>
      <c r="B1100" s="1121"/>
      <c r="C1100" s="1122"/>
      <c r="D1100" s="848" t="s">
        <v>782</v>
      </c>
      <c r="E1100" s="849" t="s">
        <v>783</v>
      </c>
      <c r="F1100" s="856" t="s">
        <v>1507</v>
      </c>
      <c r="G1100" s="851">
        <v>1092500</v>
      </c>
    </row>
    <row r="1101" spans="1:7" ht="17.100000000000001" customHeight="1">
      <c r="A1101" s="902"/>
      <c r="B1101" s="1121"/>
      <c r="C1101" s="1122"/>
      <c r="D1101" s="1121"/>
      <c r="E1101" s="1123"/>
      <c r="F1101" s="1123"/>
      <c r="G1101" s="1124"/>
    </row>
    <row r="1102" spans="1:7" ht="17.100000000000001" customHeight="1">
      <c r="A1102" s="902"/>
      <c r="B1102" s="1121"/>
      <c r="C1102" s="1122"/>
      <c r="D1102" s="1146" t="s">
        <v>854</v>
      </c>
      <c r="E1102" s="1147"/>
      <c r="F1102" s="856"/>
      <c r="G1102" s="851">
        <f>G1103</f>
        <v>1121000</v>
      </c>
    </row>
    <row r="1103" spans="1:7" ht="29.25" customHeight="1">
      <c r="A1103" s="902"/>
      <c r="B1103" s="1121"/>
      <c r="C1103" s="1122"/>
      <c r="D1103" s="848" t="s">
        <v>1519</v>
      </c>
      <c r="E1103" s="849" t="s">
        <v>1520</v>
      </c>
      <c r="F1103" s="856" t="s">
        <v>1521</v>
      </c>
      <c r="G1103" s="851">
        <v>1121000</v>
      </c>
    </row>
    <row r="1104" spans="1:7" ht="17.100000000000001" customHeight="1">
      <c r="A1104" s="902"/>
      <c r="B1104" s="1132" t="s">
        <v>651</v>
      </c>
      <c r="C1104" s="1133"/>
      <c r="D1104" s="838"/>
      <c r="E1104" s="839" t="s">
        <v>1522</v>
      </c>
      <c r="F1104" s="858" t="s">
        <v>1523</v>
      </c>
      <c r="G1104" s="841">
        <f>G1105</f>
        <v>80000</v>
      </c>
    </row>
    <row r="1105" spans="1:7" ht="17.100000000000001" customHeight="1">
      <c r="A1105" s="902"/>
      <c r="B1105" s="1134"/>
      <c r="C1105" s="1135"/>
      <c r="D1105" s="1144" t="s">
        <v>752</v>
      </c>
      <c r="E1105" s="1145"/>
      <c r="F1105" s="859"/>
      <c r="G1105" s="843">
        <f>G1106</f>
        <v>80000</v>
      </c>
    </row>
    <row r="1106" spans="1:7" ht="17.100000000000001" customHeight="1">
      <c r="A1106" s="902"/>
      <c r="B1106" s="1136"/>
      <c r="C1106" s="1137"/>
      <c r="D1106" s="1146" t="s">
        <v>854</v>
      </c>
      <c r="E1106" s="1147"/>
      <c r="F1106" s="860"/>
      <c r="G1106" s="851">
        <f>G1107</f>
        <v>80000</v>
      </c>
    </row>
    <row r="1107" spans="1:7" ht="50.25" customHeight="1">
      <c r="A1107" s="902"/>
      <c r="B1107" s="1150"/>
      <c r="C1107" s="1151"/>
      <c r="D1107" s="848" t="s">
        <v>920</v>
      </c>
      <c r="E1107" s="849" t="s">
        <v>921</v>
      </c>
      <c r="F1107" s="856" t="s">
        <v>1523</v>
      </c>
      <c r="G1107" s="851">
        <v>80000</v>
      </c>
    </row>
    <row r="1108" spans="1:7" ht="17.100000000000001" customHeight="1">
      <c r="A1108" s="902"/>
      <c r="B1108" s="1132" t="s">
        <v>653</v>
      </c>
      <c r="C1108" s="1133"/>
      <c r="D1108" s="838"/>
      <c r="E1108" s="839" t="s">
        <v>1524</v>
      </c>
      <c r="F1108" s="858" t="s">
        <v>1525</v>
      </c>
      <c r="G1108" s="841">
        <f>G1109</f>
        <v>1070000</v>
      </c>
    </row>
    <row r="1109" spans="1:7" ht="17.100000000000001" customHeight="1">
      <c r="A1109" s="902"/>
      <c r="B1109" s="904"/>
      <c r="C1109" s="852"/>
      <c r="D1109" s="1138" t="s">
        <v>752</v>
      </c>
      <c r="E1109" s="1139"/>
      <c r="F1109" s="857"/>
      <c r="G1109" s="843">
        <f>G1110+G1115</f>
        <v>1070000</v>
      </c>
    </row>
    <row r="1110" spans="1:7" ht="17.100000000000001" customHeight="1">
      <c r="A1110" s="902"/>
      <c r="B1110" s="904"/>
      <c r="C1110" s="852"/>
      <c r="D1110" s="1140" t="s">
        <v>753</v>
      </c>
      <c r="E1110" s="1152"/>
      <c r="F1110" s="856"/>
      <c r="G1110" s="851">
        <f>G1111</f>
        <v>25000</v>
      </c>
    </row>
    <row r="1111" spans="1:7" ht="17.100000000000001" customHeight="1">
      <c r="A1111" s="902"/>
      <c r="B1111" s="904"/>
      <c r="C1111" s="852"/>
      <c r="D1111" s="1119" t="s">
        <v>770</v>
      </c>
      <c r="E1111" s="1120"/>
      <c r="F1111" s="856"/>
      <c r="G1111" s="851">
        <f>SUM(G1112:G1113)</f>
        <v>25000</v>
      </c>
    </row>
    <row r="1112" spans="1:7" ht="17.100000000000001" customHeight="1">
      <c r="A1112" s="902"/>
      <c r="B1112" s="1121"/>
      <c r="C1112" s="1122"/>
      <c r="D1112" s="848" t="s">
        <v>227</v>
      </c>
      <c r="E1112" s="849" t="s">
        <v>774</v>
      </c>
      <c r="F1112" s="856" t="s">
        <v>1526</v>
      </c>
      <c r="G1112" s="851">
        <v>22000</v>
      </c>
    </row>
    <row r="1113" spans="1:7" ht="17.100000000000001" customHeight="1">
      <c r="A1113" s="902"/>
      <c r="B1113" s="1121"/>
      <c r="C1113" s="1122"/>
      <c r="D1113" s="848" t="s">
        <v>228</v>
      </c>
      <c r="E1113" s="849" t="s">
        <v>785</v>
      </c>
      <c r="F1113" s="856" t="s">
        <v>868</v>
      </c>
      <c r="G1113" s="851">
        <v>3000</v>
      </c>
    </row>
    <row r="1114" spans="1:7" ht="17.100000000000001" customHeight="1">
      <c r="A1114" s="902"/>
      <c r="B1114" s="904"/>
      <c r="C1114" s="852"/>
      <c r="D1114" s="1121"/>
      <c r="E1114" s="1123"/>
      <c r="F1114" s="1123"/>
      <c r="G1114" s="1124"/>
    </row>
    <row r="1115" spans="1:7" ht="17.100000000000001" customHeight="1">
      <c r="A1115" s="902"/>
      <c r="B1115" s="904"/>
      <c r="C1115" s="852"/>
      <c r="D1115" s="1146" t="s">
        <v>854</v>
      </c>
      <c r="E1115" s="1147"/>
      <c r="F1115" s="856"/>
      <c r="G1115" s="851">
        <f>G1116</f>
        <v>1045000</v>
      </c>
    </row>
    <row r="1116" spans="1:7" ht="39" customHeight="1">
      <c r="A1116" s="902"/>
      <c r="B1116" s="904"/>
      <c r="C1116" s="852"/>
      <c r="D1116" s="848" t="s">
        <v>920</v>
      </c>
      <c r="E1116" s="849" t="s">
        <v>921</v>
      </c>
      <c r="F1116" s="856" t="s">
        <v>1527</v>
      </c>
      <c r="G1116" s="851">
        <v>1045000</v>
      </c>
    </row>
    <row r="1117" spans="1:7" ht="27.75" customHeight="1">
      <c r="A1117" s="902"/>
      <c r="B1117" s="1132" t="s">
        <v>614</v>
      </c>
      <c r="C1117" s="1133"/>
      <c r="D1117" s="838"/>
      <c r="E1117" s="839" t="s">
        <v>1528</v>
      </c>
      <c r="F1117" s="858" t="s">
        <v>1529</v>
      </c>
      <c r="G1117" s="841">
        <f>G1118</f>
        <v>35000</v>
      </c>
    </row>
    <row r="1118" spans="1:7" ht="17.100000000000001" customHeight="1">
      <c r="A1118" s="902"/>
      <c r="B1118" s="1134"/>
      <c r="C1118" s="1135"/>
      <c r="D1118" s="1138" t="s">
        <v>752</v>
      </c>
      <c r="E1118" s="1139"/>
      <c r="F1118" s="859"/>
      <c r="G1118" s="843">
        <f>G1119</f>
        <v>35000</v>
      </c>
    </row>
    <row r="1119" spans="1:7" ht="17.100000000000001" customHeight="1">
      <c r="A1119" s="902"/>
      <c r="B1119" s="1136"/>
      <c r="C1119" s="1137"/>
      <c r="D1119" s="1140" t="s">
        <v>753</v>
      </c>
      <c r="E1119" s="1152"/>
      <c r="F1119" s="860"/>
      <c r="G1119" s="851">
        <f>G1120</f>
        <v>35000</v>
      </c>
    </row>
    <row r="1120" spans="1:7" ht="17.100000000000001" customHeight="1">
      <c r="A1120" s="902"/>
      <c r="B1120" s="1136"/>
      <c r="C1120" s="1137"/>
      <c r="D1120" s="1119" t="s">
        <v>770</v>
      </c>
      <c r="E1120" s="1120"/>
      <c r="F1120" s="860"/>
      <c r="G1120" s="851">
        <f>G1121</f>
        <v>35000</v>
      </c>
    </row>
    <row r="1121" spans="1:7" ht="17.100000000000001" customHeight="1">
      <c r="A1121" s="902"/>
      <c r="B1121" s="1150"/>
      <c r="C1121" s="1151"/>
      <c r="D1121" s="848" t="s">
        <v>1530</v>
      </c>
      <c r="E1121" s="849" t="s">
        <v>1531</v>
      </c>
      <c r="F1121" s="856" t="s">
        <v>1529</v>
      </c>
      <c r="G1121" s="851">
        <v>35000</v>
      </c>
    </row>
    <row r="1122" spans="1:7" ht="17.100000000000001" customHeight="1">
      <c r="A1122" s="902"/>
      <c r="B1122" s="1132" t="s">
        <v>1532</v>
      </c>
      <c r="C1122" s="1133"/>
      <c r="D1122" s="838"/>
      <c r="E1122" s="839" t="s">
        <v>385</v>
      </c>
      <c r="F1122" s="858" t="s">
        <v>1533</v>
      </c>
      <c r="G1122" s="841">
        <f>G1123</f>
        <v>9500</v>
      </c>
    </row>
    <row r="1123" spans="1:7" ht="17.100000000000001" customHeight="1">
      <c r="A1123" s="902"/>
      <c r="B1123" s="930"/>
      <c r="C1123" s="861"/>
      <c r="D1123" s="1138" t="s">
        <v>752</v>
      </c>
      <c r="E1123" s="1139"/>
      <c r="F1123" s="859"/>
      <c r="G1123" s="843">
        <f>G1124</f>
        <v>9500</v>
      </c>
    </row>
    <row r="1124" spans="1:7" ht="17.100000000000001" customHeight="1">
      <c r="A1124" s="902"/>
      <c r="B1124" s="930"/>
      <c r="C1124" s="861"/>
      <c r="D1124" s="1140" t="s">
        <v>753</v>
      </c>
      <c r="E1124" s="1152"/>
      <c r="F1124" s="860"/>
      <c r="G1124" s="851">
        <f>G1125+G1128</f>
        <v>9500</v>
      </c>
    </row>
    <row r="1125" spans="1:7" ht="17.100000000000001" customHeight="1">
      <c r="A1125" s="902"/>
      <c r="B1125" s="930"/>
      <c r="C1125" s="861"/>
      <c r="D1125" s="1142" t="s">
        <v>754</v>
      </c>
      <c r="E1125" s="1153"/>
      <c r="F1125" s="860"/>
      <c r="G1125" s="851">
        <f>G1126</f>
        <v>4500</v>
      </c>
    </row>
    <row r="1126" spans="1:7" ht="17.100000000000001" customHeight="1">
      <c r="A1126" s="902"/>
      <c r="B1126" s="904"/>
      <c r="C1126" s="852"/>
      <c r="D1126" s="848" t="s">
        <v>767</v>
      </c>
      <c r="E1126" s="849" t="s">
        <v>768</v>
      </c>
      <c r="F1126" s="856"/>
      <c r="G1126" s="851">
        <v>4500</v>
      </c>
    </row>
    <row r="1127" spans="1:7" ht="17.100000000000001" customHeight="1">
      <c r="A1127" s="902"/>
      <c r="B1127" s="904"/>
      <c r="C1127" s="852"/>
      <c r="D1127" s="1121"/>
      <c r="E1127" s="1123"/>
      <c r="F1127" s="1123"/>
      <c r="G1127" s="1124"/>
    </row>
    <row r="1128" spans="1:7" ht="17.100000000000001" customHeight="1">
      <c r="A1128" s="902"/>
      <c r="B1128" s="904"/>
      <c r="C1128" s="852"/>
      <c r="D1128" s="1119" t="s">
        <v>770</v>
      </c>
      <c r="E1128" s="1120"/>
      <c r="F1128" s="856"/>
      <c r="G1128" s="851">
        <f>G1129</f>
        <v>5000</v>
      </c>
    </row>
    <row r="1129" spans="1:7" ht="17.100000000000001" customHeight="1">
      <c r="A1129" s="902"/>
      <c r="B1129" s="1148"/>
      <c r="C1129" s="1149"/>
      <c r="D1129" s="848" t="s">
        <v>228</v>
      </c>
      <c r="E1129" s="849" t="s">
        <v>785</v>
      </c>
      <c r="F1129" s="856" t="s">
        <v>1070</v>
      </c>
      <c r="G1129" s="851">
        <v>5000</v>
      </c>
    </row>
    <row r="1130" spans="1:7" ht="17.100000000000001" customHeight="1">
      <c r="A1130" s="834" t="s">
        <v>616</v>
      </c>
      <c r="B1130" s="1130"/>
      <c r="C1130" s="1131"/>
      <c r="D1130" s="834"/>
      <c r="E1130" s="835" t="s">
        <v>1534</v>
      </c>
      <c r="F1130" s="862" t="s">
        <v>1535</v>
      </c>
      <c r="G1130" s="837">
        <v>21248898</v>
      </c>
    </row>
    <row r="1131" spans="1:7" ht="30.2" customHeight="1">
      <c r="A1131" s="902"/>
      <c r="B1131" s="1132" t="s">
        <v>617</v>
      </c>
      <c r="C1131" s="1133"/>
      <c r="D1131" s="838"/>
      <c r="E1131" s="839" t="s">
        <v>1536</v>
      </c>
      <c r="F1131" s="858" t="s">
        <v>1537</v>
      </c>
      <c r="G1131" s="841">
        <v>1342909</v>
      </c>
    </row>
    <row r="1132" spans="1:7" ht="17.100000000000001" customHeight="1">
      <c r="A1132" s="902"/>
      <c r="B1132" s="904"/>
      <c r="C1132" s="852"/>
      <c r="D1132" s="1138" t="s">
        <v>752</v>
      </c>
      <c r="E1132" s="1139"/>
      <c r="F1132" s="857"/>
      <c r="G1132" s="843">
        <f>G1133+G1157+G1160</f>
        <v>1342909</v>
      </c>
    </row>
    <row r="1133" spans="1:7" ht="17.100000000000001" customHeight="1">
      <c r="A1133" s="902"/>
      <c r="B1133" s="904"/>
      <c r="C1133" s="852"/>
      <c r="D1133" s="1140" t="s">
        <v>753</v>
      </c>
      <c r="E1133" s="1152"/>
      <c r="F1133" s="856"/>
      <c r="G1133" s="851">
        <f>G1134+G1141</f>
        <v>1340521</v>
      </c>
    </row>
    <row r="1134" spans="1:7" ht="17.100000000000001" customHeight="1">
      <c r="A1134" s="902"/>
      <c r="B1134" s="904"/>
      <c r="C1134" s="852"/>
      <c r="D1134" s="1142" t="s">
        <v>754</v>
      </c>
      <c r="E1134" s="1153"/>
      <c r="F1134" s="856"/>
      <c r="G1134" s="851">
        <f>SUM(G1135:G1139)</f>
        <v>1121560</v>
      </c>
    </row>
    <row r="1135" spans="1:7" ht="17.100000000000001" customHeight="1">
      <c r="A1135" s="902"/>
      <c r="B1135" s="1121"/>
      <c r="C1135" s="1122"/>
      <c r="D1135" s="848" t="s">
        <v>755</v>
      </c>
      <c r="E1135" s="849" t="s">
        <v>756</v>
      </c>
      <c r="F1135" s="856" t="s">
        <v>1538</v>
      </c>
      <c r="G1135" s="851">
        <v>865526</v>
      </c>
    </row>
    <row r="1136" spans="1:7" ht="17.100000000000001" customHeight="1">
      <c r="A1136" s="902"/>
      <c r="B1136" s="1121"/>
      <c r="C1136" s="1122"/>
      <c r="D1136" s="848" t="s">
        <v>758</v>
      </c>
      <c r="E1136" s="849" t="s">
        <v>759</v>
      </c>
      <c r="F1136" s="856" t="s">
        <v>1539</v>
      </c>
      <c r="G1136" s="851">
        <v>66000</v>
      </c>
    </row>
    <row r="1137" spans="1:7" ht="17.100000000000001" customHeight="1">
      <c r="A1137" s="902"/>
      <c r="B1137" s="1121"/>
      <c r="C1137" s="1122"/>
      <c r="D1137" s="848" t="s">
        <v>761</v>
      </c>
      <c r="E1137" s="849" t="s">
        <v>762</v>
      </c>
      <c r="F1137" s="856" t="s">
        <v>1540</v>
      </c>
      <c r="G1137" s="851">
        <v>159217</v>
      </c>
    </row>
    <row r="1138" spans="1:7" ht="17.100000000000001" customHeight="1">
      <c r="A1138" s="902"/>
      <c r="B1138" s="1121"/>
      <c r="C1138" s="1122"/>
      <c r="D1138" s="848" t="s">
        <v>764</v>
      </c>
      <c r="E1138" s="849" t="s">
        <v>765</v>
      </c>
      <c r="F1138" s="856" t="s">
        <v>1541</v>
      </c>
      <c r="G1138" s="851">
        <v>22817</v>
      </c>
    </row>
    <row r="1139" spans="1:7" ht="17.100000000000001" customHeight="1">
      <c r="A1139" s="902"/>
      <c r="B1139" s="1121"/>
      <c r="C1139" s="1122"/>
      <c r="D1139" s="848" t="s">
        <v>767</v>
      </c>
      <c r="E1139" s="849" t="s">
        <v>768</v>
      </c>
      <c r="F1139" s="856" t="s">
        <v>1542</v>
      </c>
      <c r="G1139" s="851">
        <v>8000</v>
      </c>
    </row>
    <row r="1140" spans="1:7" ht="17.100000000000001" customHeight="1">
      <c r="A1140" s="902"/>
      <c r="B1140" s="904"/>
      <c r="C1140" s="852"/>
      <c r="D1140" s="1121"/>
      <c r="E1140" s="1123"/>
      <c r="F1140" s="1123"/>
      <c r="G1140" s="1124"/>
    </row>
    <row r="1141" spans="1:7" ht="17.100000000000001" customHeight="1">
      <c r="A1141" s="902"/>
      <c r="B1141" s="904"/>
      <c r="C1141" s="852"/>
      <c r="D1141" s="1119" t="s">
        <v>770</v>
      </c>
      <c r="E1141" s="1120"/>
      <c r="F1141" s="856"/>
      <c r="G1141" s="851">
        <f>SUM(G1142:G1155)</f>
        <v>218961</v>
      </c>
    </row>
    <row r="1142" spans="1:7" ht="17.100000000000001" customHeight="1">
      <c r="A1142" s="902"/>
      <c r="B1142" s="904"/>
      <c r="C1142" s="852"/>
      <c r="D1142" s="848" t="s">
        <v>771</v>
      </c>
      <c r="E1142" s="849" t="s">
        <v>772</v>
      </c>
      <c r="F1142" s="856" t="s">
        <v>831</v>
      </c>
      <c r="G1142" s="851">
        <v>18900</v>
      </c>
    </row>
    <row r="1143" spans="1:7" ht="17.100000000000001" customHeight="1">
      <c r="A1143" s="902"/>
      <c r="B1143" s="1121"/>
      <c r="C1143" s="1122"/>
      <c r="D1143" s="848" t="s">
        <v>227</v>
      </c>
      <c r="E1143" s="849" t="s">
        <v>774</v>
      </c>
      <c r="F1143" s="856" t="s">
        <v>828</v>
      </c>
      <c r="G1143" s="851">
        <v>19000</v>
      </c>
    </row>
    <row r="1144" spans="1:7" ht="17.100000000000001" customHeight="1">
      <c r="A1144" s="902"/>
      <c r="B1144" s="1121"/>
      <c r="C1144" s="1122"/>
      <c r="D1144" s="848" t="s">
        <v>776</v>
      </c>
      <c r="E1144" s="849" t="s">
        <v>777</v>
      </c>
      <c r="F1144" s="856" t="s">
        <v>1543</v>
      </c>
      <c r="G1144" s="851">
        <v>2660</v>
      </c>
    </row>
    <row r="1145" spans="1:7" ht="17.100000000000001" customHeight="1">
      <c r="A1145" s="902"/>
      <c r="B1145" s="1121"/>
      <c r="C1145" s="1122"/>
      <c r="D1145" s="848" t="s">
        <v>779</v>
      </c>
      <c r="E1145" s="849" t="s">
        <v>780</v>
      </c>
      <c r="F1145" s="856" t="s">
        <v>1544</v>
      </c>
      <c r="G1145" s="851">
        <v>5705</v>
      </c>
    </row>
    <row r="1146" spans="1:7" ht="17.100000000000001" customHeight="1">
      <c r="A1146" s="902"/>
      <c r="B1146" s="1121"/>
      <c r="C1146" s="1122"/>
      <c r="D1146" s="848" t="s">
        <v>782</v>
      </c>
      <c r="E1146" s="849" t="s">
        <v>783</v>
      </c>
      <c r="F1146" s="856" t="s">
        <v>876</v>
      </c>
      <c r="G1146" s="851">
        <v>3000</v>
      </c>
    </row>
    <row r="1147" spans="1:7" ht="17.100000000000001" customHeight="1">
      <c r="A1147" s="902"/>
      <c r="B1147" s="1121"/>
      <c r="C1147" s="1122"/>
      <c r="D1147" s="848" t="s">
        <v>228</v>
      </c>
      <c r="E1147" s="849" t="s">
        <v>785</v>
      </c>
      <c r="F1147" s="856" t="s">
        <v>1545</v>
      </c>
      <c r="G1147" s="851">
        <v>79201</v>
      </c>
    </row>
    <row r="1148" spans="1:7" ht="17.100000000000001" customHeight="1">
      <c r="A1148" s="902"/>
      <c r="B1148" s="1121"/>
      <c r="C1148" s="1122"/>
      <c r="D1148" s="848" t="s">
        <v>229</v>
      </c>
      <c r="E1148" s="849" t="s">
        <v>787</v>
      </c>
      <c r="F1148" s="856" t="s">
        <v>876</v>
      </c>
      <c r="G1148" s="851">
        <v>2800</v>
      </c>
    </row>
    <row r="1149" spans="1:7" ht="25.5" customHeight="1">
      <c r="A1149" s="902"/>
      <c r="B1149" s="1121"/>
      <c r="C1149" s="1122"/>
      <c r="D1149" s="848" t="s">
        <v>791</v>
      </c>
      <c r="E1149" s="849" t="s">
        <v>792</v>
      </c>
      <c r="F1149" s="856" t="s">
        <v>1134</v>
      </c>
      <c r="G1149" s="851">
        <v>8075</v>
      </c>
    </row>
    <row r="1150" spans="1:7" ht="17.100000000000001" customHeight="1">
      <c r="A1150" s="902"/>
      <c r="B1150" s="1121"/>
      <c r="C1150" s="1122"/>
      <c r="D1150" s="848" t="s">
        <v>1162</v>
      </c>
      <c r="E1150" s="849" t="s">
        <v>980</v>
      </c>
      <c r="F1150" s="856" t="s">
        <v>1546</v>
      </c>
      <c r="G1150" s="851">
        <v>34200</v>
      </c>
    </row>
    <row r="1151" spans="1:7" ht="20.100000000000001" customHeight="1">
      <c r="A1151" s="902"/>
      <c r="B1151" s="1121"/>
      <c r="C1151" s="1122"/>
      <c r="D1151" s="848" t="s">
        <v>796</v>
      </c>
      <c r="E1151" s="849" t="s">
        <v>797</v>
      </c>
      <c r="F1151" s="856" t="s">
        <v>1547</v>
      </c>
      <c r="G1151" s="851">
        <v>6650</v>
      </c>
    </row>
    <row r="1152" spans="1:7" ht="17.100000000000001" customHeight="1">
      <c r="A1152" s="902"/>
      <c r="B1152" s="1121"/>
      <c r="C1152" s="1122"/>
      <c r="D1152" s="848" t="s">
        <v>231</v>
      </c>
      <c r="E1152" s="849" t="s">
        <v>798</v>
      </c>
      <c r="F1152" s="856" t="s">
        <v>237</v>
      </c>
      <c r="G1152" s="851">
        <v>445</v>
      </c>
    </row>
    <row r="1153" spans="1:7" ht="17.100000000000001" customHeight="1">
      <c r="A1153" s="902"/>
      <c r="B1153" s="1121"/>
      <c r="C1153" s="1122"/>
      <c r="D1153" s="848" t="s">
        <v>803</v>
      </c>
      <c r="E1153" s="849" t="s">
        <v>804</v>
      </c>
      <c r="F1153" s="856" t="s">
        <v>1548</v>
      </c>
      <c r="G1153" s="851">
        <v>36400</v>
      </c>
    </row>
    <row r="1154" spans="1:7" ht="17.100000000000001" customHeight="1">
      <c r="A1154" s="902"/>
      <c r="B1154" s="1121"/>
      <c r="C1154" s="1122"/>
      <c r="D1154" s="848" t="s">
        <v>917</v>
      </c>
      <c r="E1154" s="849" t="s">
        <v>918</v>
      </c>
      <c r="F1154" s="856" t="s">
        <v>882</v>
      </c>
      <c r="G1154" s="851">
        <v>500</v>
      </c>
    </row>
    <row r="1155" spans="1:7" ht="17.100000000000001" customHeight="1">
      <c r="A1155" s="902"/>
      <c r="B1155" s="1121"/>
      <c r="C1155" s="1122"/>
      <c r="D1155" s="848" t="s">
        <v>234</v>
      </c>
      <c r="E1155" s="849" t="s">
        <v>814</v>
      </c>
      <c r="F1155" s="856" t="s">
        <v>875</v>
      </c>
      <c r="G1155" s="851">
        <v>1425</v>
      </c>
    </row>
    <row r="1156" spans="1:7" ht="17.100000000000001" customHeight="1">
      <c r="A1156" s="902"/>
      <c r="B1156" s="904"/>
      <c r="C1156" s="852"/>
      <c r="D1156" s="1121"/>
      <c r="E1156" s="1123"/>
      <c r="F1156" s="1123"/>
      <c r="G1156" s="1124"/>
    </row>
    <row r="1157" spans="1:7" ht="17.100000000000001" customHeight="1">
      <c r="A1157" s="902"/>
      <c r="B1157" s="904"/>
      <c r="C1157" s="852"/>
      <c r="D1157" s="1146" t="s">
        <v>1449</v>
      </c>
      <c r="E1157" s="1147"/>
      <c r="F1157" s="856"/>
      <c r="G1157" s="851">
        <f>G1158</f>
        <v>308</v>
      </c>
    </row>
    <row r="1158" spans="1:7" ht="40.5" customHeight="1">
      <c r="A1158" s="902"/>
      <c r="B1158" s="904"/>
      <c r="C1158" s="852"/>
      <c r="D1158" s="848" t="s">
        <v>1549</v>
      </c>
      <c r="E1158" s="849" t="s">
        <v>1550</v>
      </c>
      <c r="F1158" s="856" t="s">
        <v>1551</v>
      </c>
      <c r="G1158" s="851">
        <v>308</v>
      </c>
    </row>
    <row r="1159" spans="1:7" ht="17.100000000000001" customHeight="1">
      <c r="A1159" s="902"/>
      <c r="B1159" s="904"/>
      <c r="C1159" s="852"/>
      <c r="D1159" s="1121"/>
      <c r="E1159" s="1123"/>
      <c r="F1159" s="1123"/>
      <c r="G1159" s="1124"/>
    </row>
    <row r="1160" spans="1:7" ht="17.100000000000001" customHeight="1">
      <c r="A1160" s="902"/>
      <c r="B1160" s="904"/>
      <c r="C1160" s="852"/>
      <c r="D1160" s="1146" t="s">
        <v>1312</v>
      </c>
      <c r="E1160" s="1147"/>
      <c r="F1160" s="856"/>
      <c r="G1160" s="851">
        <f>G1161</f>
        <v>2080</v>
      </c>
    </row>
    <row r="1161" spans="1:7" ht="17.100000000000001" customHeight="1">
      <c r="A1161" s="902"/>
      <c r="B1161" s="904"/>
      <c r="C1161" s="852"/>
      <c r="D1161" s="848" t="s">
        <v>817</v>
      </c>
      <c r="E1161" s="849" t="s">
        <v>818</v>
      </c>
      <c r="F1161" s="856" t="s">
        <v>1552</v>
      </c>
      <c r="G1161" s="851">
        <v>2080</v>
      </c>
    </row>
    <row r="1162" spans="1:7" ht="17.100000000000001" customHeight="1">
      <c r="A1162" s="902"/>
      <c r="B1162" s="1132" t="s">
        <v>655</v>
      </c>
      <c r="C1162" s="1133"/>
      <c r="D1162" s="838"/>
      <c r="E1162" s="839" t="s">
        <v>1553</v>
      </c>
      <c r="F1162" s="858" t="s">
        <v>1554</v>
      </c>
      <c r="G1162" s="841">
        <f>G1163+G1195</f>
        <v>2414802</v>
      </c>
    </row>
    <row r="1163" spans="1:7" ht="17.100000000000001" customHeight="1">
      <c r="A1163" s="902"/>
      <c r="B1163" s="904"/>
      <c r="C1163" s="852"/>
      <c r="D1163" s="1138" t="s">
        <v>752</v>
      </c>
      <c r="E1163" s="1139"/>
      <c r="F1163" s="857"/>
      <c r="G1163" s="843">
        <f>G1164+G1189+G1192</f>
        <v>2362662</v>
      </c>
    </row>
    <row r="1164" spans="1:7" ht="17.100000000000001" customHeight="1">
      <c r="A1164" s="902"/>
      <c r="B1164" s="904"/>
      <c r="C1164" s="852"/>
      <c r="D1164" s="1140" t="s">
        <v>753</v>
      </c>
      <c r="E1164" s="1152"/>
      <c r="F1164" s="856"/>
      <c r="G1164" s="851">
        <f>G1165+G1172</f>
        <v>1658962</v>
      </c>
    </row>
    <row r="1165" spans="1:7" ht="17.100000000000001" customHeight="1">
      <c r="A1165" s="902"/>
      <c r="B1165" s="904"/>
      <c r="C1165" s="852"/>
      <c r="D1165" s="1142" t="s">
        <v>754</v>
      </c>
      <c r="E1165" s="1153"/>
      <c r="F1165" s="856"/>
      <c r="G1165" s="851">
        <f>SUM(G1166:G1170)</f>
        <v>1455130</v>
      </c>
    </row>
    <row r="1166" spans="1:7" ht="17.100000000000001" customHeight="1">
      <c r="A1166" s="902"/>
      <c r="B1166" s="1121"/>
      <c r="C1166" s="1122"/>
      <c r="D1166" s="848" t="s">
        <v>755</v>
      </c>
      <c r="E1166" s="849" t="s">
        <v>756</v>
      </c>
      <c r="F1166" s="856" t="s">
        <v>1555</v>
      </c>
      <c r="G1166" s="851">
        <v>1139520</v>
      </c>
    </row>
    <row r="1167" spans="1:7" ht="17.100000000000001" customHeight="1">
      <c r="A1167" s="902"/>
      <c r="B1167" s="1121"/>
      <c r="C1167" s="1122"/>
      <c r="D1167" s="848" t="s">
        <v>758</v>
      </c>
      <c r="E1167" s="849" t="s">
        <v>759</v>
      </c>
      <c r="F1167" s="856" t="s">
        <v>1556</v>
      </c>
      <c r="G1167" s="851">
        <v>80000</v>
      </c>
    </row>
    <row r="1168" spans="1:7" ht="17.100000000000001" customHeight="1">
      <c r="A1168" s="902"/>
      <c r="B1168" s="1121"/>
      <c r="C1168" s="1122"/>
      <c r="D1168" s="848" t="s">
        <v>761</v>
      </c>
      <c r="E1168" s="849" t="s">
        <v>762</v>
      </c>
      <c r="F1168" s="856" t="s">
        <v>1557</v>
      </c>
      <c r="G1168" s="851">
        <v>198707</v>
      </c>
    </row>
    <row r="1169" spans="1:7" ht="17.100000000000001" customHeight="1">
      <c r="A1169" s="902"/>
      <c r="B1169" s="1121"/>
      <c r="C1169" s="1122"/>
      <c r="D1169" s="848" t="s">
        <v>764</v>
      </c>
      <c r="E1169" s="849" t="s">
        <v>765</v>
      </c>
      <c r="F1169" s="856" t="s">
        <v>1558</v>
      </c>
      <c r="G1169" s="851">
        <v>28453</v>
      </c>
    </row>
    <row r="1170" spans="1:7" ht="17.100000000000001" customHeight="1">
      <c r="A1170" s="902"/>
      <c r="B1170" s="1121"/>
      <c r="C1170" s="1122"/>
      <c r="D1170" s="848" t="s">
        <v>767</v>
      </c>
      <c r="E1170" s="849" t="s">
        <v>768</v>
      </c>
      <c r="F1170" s="856" t="s">
        <v>1559</v>
      </c>
      <c r="G1170" s="851">
        <v>8450</v>
      </c>
    </row>
    <row r="1171" spans="1:7" ht="17.100000000000001" customHeight="1">
      <c r="A1171" s="902"/>
      <c r="B1171" s="904"/>
      <c r="C1171" s="852"/>
      <c r="D1171" s="1121"/>
      <c r="E1171" s="1123"/>
      <c r="F1171" s="1123"/>
      <c r="G1171" s="1124"/>
    </row>
    <row r="1172" spans="1:7" ht="17.100000000000001" customHeight="1">
      <c r="A1172" s="902"/>
      <c r="B1172" s="904"/>
      <c r="C1172" s="852"/>
      <c r="D1172" s="1119" t="s">
        <v>770</v>
      </c>
      <c r="E1172" s="1120"/>
      <c r="F1172" s="856"/>
      <c r="G1172" s="851">
        <f>SUM(G1173:G1187)</f>
        <v>203832</v>
      </c>
    </row>
    <row r="1173" spans="1:7" ht="17.100000000000001" customHeight="1">
      <c r="A1173" s="902"/>
      <c r="B1173" s="904"/>
      <c r="C1173" s="852"/>
      <c r="D1173" s="848" t="s">
        <v>771</v>
      </c>
      <c r="E1173" s="849" t="s">
        <v>772</v>
      </c>
      <c r="F1173" s="856" t="s">
        <v>1560</v>
      </c>
      <c r="G1173" s="851">
        <v>28439</v>
      </c>
    </row>
    <row r="1174" spans="1:7" ht="17.100000000000001" customHeight="1">
      <c r="A1174" s="902"/>
      <c r="B1174" s="1121"/>
      <c r="C1174" s="1122"/>
      <c r="D1174" s="848" t="s">
        <v>227</v>
      </c>
      <c r="E1174" s="849" t="s">
        <v>774</v>
      </c>
      <c r="F1174" s="856" t="s">
        <v>842</v>
      </c>
      <c r="G1174" s="851">
        <v>23750</v>
      </c>
    </row>
    <row r="1175" spans="1:7" ht="17.100000000000001" customHeight="1">
      <c r="A1175" s="902"/>
      <c r="B1175" s="1121"/>
      <c r="C1175" s="1122"/>
      <c r="D1175" s="848" t="s">
        <v>776</v>
      </c>
      <c r="E1175" s="849" t="s">
        <v>777</v>
      </c>
      <c r="F1175" s="856" t="s">
        <v>1086</v>
      </c>
      <c r="G1175" s="851">
        <v>3500</v>
      </c>
    </row>
    <row r="1176" spans="1:7" ht="17.100000000000001" customHeight="1">
      <c r="A1176" s="902"/>
      <c r="B1176" s="1121"/>
      <c r="C1176" s="1122"/>
      <c r="D1176" s="848" t="s">
        <v>779</v>
      </c>
      <c r="E1176" s="849" t="s">
        <v>780</v>
      </c>
      <c r="F1176" s="856" t="s">
        <v>1561</v>
      </c>
      <c r="G1176" s="851">
        <v>6000</v>
      </c>
    </row>
    <row r="1177" spans="1:7" ht="17.100000000000001" customHeight="1">
      <c r="A1177" s="902"/>
      <c r="B1177" s="1121"/>
      <c r="C1177" s="1122"/>
      <c r="D1177" s="848" t="s">
        <v>782</v>
      </c>
      <c r="E1177" s="849" t="s">
        <v>783</v>
      </c>
      <c r="F1177" s="856" t="s">
        <v>1562</v>
      </c>
      <c r="G1177" s="851">
        <v>2000</v>
      </c>
    </row>
    <row r="1178" spans="1:7" ht="17.100000000000001" customHeight="1">
      <c r="A1178" s="902"/>
      <c r="B1178" s="1121"/>
      <c r="C1178" s="1122"/>
      <c r="D1178" s="848" t="s">
        <v>228</v>
      </c>
      <c r="E1178" s="849" t="s">
        <v>785</v>
      </c>
      <c r="F1178" s="856" t="s">
        <v>1563</v>
      </c>
      <c r="G1178" s="851">
        <v>57148</v>
      </c>
    </row>
    <row r="1179" spans="1:7" ht="17.100000000000001" customHeight="1">
      <c r="A1179" s="902"/>
      <c r="B1179" s="1121"/>
      <c r="C1179" s="1122"/>
      <c r="D1179" s="848" t="s">
        <v>229</v>
      </c>
      <c r="E1179" s="849" t="s">
        <v>787</v>
      </c>
      <c r="F1179" s="856" t="s">
        <v>1564</v>
      </c>
      <c r="G1179" s="851">
        <v>3760</v>
      </c>
    </row>
    <row r="1180" spans="1:7" ht="26.25" customHeight="1">
      <c r="A1180" s="902"/>
      <c r="B1180" s="1121"/>
      <c r="C1180" s="1122"/>
      <c r="D1180" s="848" t="s">
        <v>230</v>
      </c>
      <c r="E1180" s="849" t="s">
        <v>789</v>
      </c>
      <c r="F1180" s="856" t="s">
        <v>1565</v>
      </c>
      <c r="G1180" s="851">
        <v>4800</v>
      </c>
    </row>
    <row r="1181" spans="1:7" ht="24.75" customHeight="1">
      <c r="A1181" s="902"/>
      <c r="B1181" s="1121"/>
      <c r="C1181" s="1122"/>
      <c r="D1181" s="848" t="s">
        <v>791</v>
      </c>
      <c r="E1181" s="849" t="s">
        <v>792</v>
      </c>
      <c r="F1181" s="856" t="s">
        <v>1070</v>
      </c>
      <c r="G1181" s="851">
        <v>9500</v>
      </c>
    </row>
    <row r="1182" spans="1:7" ht="20.100000000000001" customHeight="1">
      <c r="A1182" s="902"/>
      <c r="B1182" s="1121"/>
      <c r="C1182" s="1122"/>
      <c r="D1182" s="848" t="s">
        <v>796</v>
      </c>
      <c r="E1182" s="849" t="s">
        <v>797</v>
      </c>
      <c r="F1182" s="856" t="s">
        <v>1566</v>
      </c>
      <c r="G1182" s="851">
        <v>16400</v>
      </c>
    </row>
    <row r="1183" spans="1:7" ht="17.100000000000001" customHeight="1">
      <c r="A1183" s="902"/>
      <c r="B1183" s="1121"/>
      <c r="C1183" s="1122"/>
      <c r="D1183" s="848" t="s">
        <v>231</v>
      </c>
      <c r="E1183" s="849" t="s">
        <v>798</v>
      </c>
      <c r="F1183" s="856" t="s">
        <v>1090</v>
      </c>
      <c r="G1183" s="851">
        <v>4750</v>
      </c>
    </row>
    <row r="1184" spans="1:7" ht="17.100000000000001" customHeight="1">
      <c r="A1184" s="902"/>
      <c r="B1184" s="1121"/>
      <c r="C1184" s="1122"/>
      <c r="D1184" s="848" t="s">
        <v>232</v>
      </c>
      <c r="E1184" s="849" t="s">
        <v>881</v>
      </c>
      <c r="F1184" s="856" t="s">
        <v>887</v>
      </c>
      <c r="G1184" s="851">
        <v>2000</v>
      </c>
    </row>
    <row r="1185" spans="1:7" ht="17.100000000000001" customHeight="1">
      <c r="A1185" s="902"/>
      <c r="B1185" s="1121"/>
      <c r="C1185" s="1122"/>
      <c r="D1185" s="848" t="s">
        <v>800</v>
      </c>
      <c r="E1185" s="849" t="s">
        <v>801</v>
      </c>
      <c r="F1185" s="856" t="s">
        <v>887</v>
      </c>
      <c r="G1185" s="851">
        <v>2000</v>
      </c>
    </row>
    <row r="1186" spans="1:7" ht="17.100000000000001" customHeight="1">
      <c r="A1186" s="902"/>
      <c r="B1186" s="1121"/>
      <c r="C1186" s="1122"/>
      <c r="D1186" s="848" t="s">
        <v>803</v>
      </c>
      <c r="E1186" s="849" t="s">
        <v>804</v>
      </c>
      <c r="F1186" s="856" t="s">
        <v>1567</v>
      </c>
      <c r="G1186" s="851">
        <v>35035</v>
      </c>
    </row>
    <row r="1187" spans="1:7" ht="17.100000000000001" customHeight="1">
      <c r="A1187" s="902"/>
      <c r="B1187" s="1121"/>
      <c r="C1187" s="1122"/>
      <c r="D1187" s="848" t="s">
        <v>234</v>
      </c>
      <c r="E1187" s="849" t="s">
        <v>814</v>
      </c>
      <c r="F1187" s="856" t="s">
        <v>1090</v>
      </c>
      <c r="G1187" s="851">
        <v>4750</v>
      </c>
    </row>
    <row r="1188" spans="1:7" ht="17.100000000000001" customHeight="1">
      <c r="A1188" s="902"/>
      <c r="B1188" s="904"/>
      <c r="C1188" s="852"/>
      <c r="D1188" s="1121"/>
      <c r="E1188" s="1123"/>
      <c r="F1188" s="1123"/>
      <c r="G1188" s="1124"/>
    </row>
    <row r="1189" spans="1:7" ht="17.100000000000001" customHeight="1">
      <c r="A1189" s="902"/>
      <c r="B1189" s="904"/>
      <c r="C1189" s="852"/>
      <c r="D1189" s="1146" t="s">
        <v>1449</v>
      </c>
      <c r="E1189" s="1147"/>
      <c r="F1189" s="856"/>
      <c r="G1189" s="851">
        <f>G1190</f>
        <v>700000</v>
      </c>
    </row>
    <row r="1190" spans="1:7" ht="38.25" customHeight="1">
      <c r="A1190" s="902"/>
      <c r="B1190" s="904"/>
      <c r="C1190" s="852"/>
      <c r="D1190" s="848" t="s">
        <v>920</v>
      </c>
      <c r="E1190" s="849" t="s">
        <v>921</v>
      </c>
      <c r="F1190" s="856" t="s">
        <v>775</v>
      </c>
      <c r="G1190" s="851">
        <v>700000</v>
      </c>
    </row>
    <row r="1191" spans="1:7" ht="17.100000000000001" customHeight="1">
      <c r="A1191" s="902"/>
      <c r="B1191" s="904"/>
      <c r="C1191" s="852"/>
      <c r="D1191" s="1121"/>
      <c r="E1191" s="1123"/>
      <c r="F1191" s="1123"/>
      <c r="G1191" s="1124"/>
    </row>
    <row r="1192" spans="1:7" ht="17.100000000000001" customHeight="1">
      <c r="A1192" s="902"/>
      <c r="B1192" s="904"/>
      <c r="C1192" s="852"/>
      <c r="D1192" s="1146" t="s">
        <v>816</v>
      </c>
      <c r="E1192" s="1147"/>
      <c r="F1192" s="856"/>
      <c r="G1192" s="851">
        <f>G1193</f>
        <v>3700</v>
      </c>
    </row>
    <row r="1193" spans="1:7" ht="17.100000000000001" customHeight="1">
      <c r="A1193" s="902"/>
      <c r="B1193" s="904"/>
      <c r="C1193" s="852"/>
      <c r="D1193" s="848" t="s">
        <v>817</v>
      </c>
      <c r="E1193" s="849" t="s">
        <v>818</v>
      </c>
      <c r="F1193" s="856" t="s">
        <v>1568</v>
      </c>
      <c r="G1193" s="851">
        <v>3700</v>
      </c>
    </row>
    <row r="1194" spans="1:7" ht="17.100000000000001" customHeight="1">
      <c r="A1194" s="902"/>
      <c r="B1194" s="904"/>
      <c r="C1194" s="852"/>
      <c r="D1194" s="1121"/>
      <c r="E1194" s="1123"/>
      <c r="F1194" s="1123"/>
      <c r="G1194" s="1124"/>
    </row>
    <row r="1195" spans="1:7" ht="17.100000000000001" customHeight="1">
      <c r="A1195" s="902"/>
      <c r="B1195" s="904"/>
      <c r="C1195" s="852"/>
      <c r="D1195" s="1144" t="s">
        <v>847</v>
      </c>
      <c r="E1195" s="1145"/>
      <c r="F1195" s="857"/>
      <c r="G1195" s="843">
        <f>G1196</f>
        <v>52140</v>
      </c>
    </row>
    <row r="1196" spans="1:7" ht="17.100000000000001" customHeight="1">
      <c r="A1196" s="902"/>
      <c r="B1196" s="904"/>
      <c r="C1196" s="852"/>
      <c r="D1196" s="1146" t="s">
        <v>821</v>
      </c>
      <c r="E1196" s="1147"/>
      <c r="F1196" s="856"/>
      <c r="G1196" s="851">
        <f>G1197</f>
        <v>52140</v>
      </c>
    </row>
    <row r="1197" spans="1:7" ht="17.100000000000001" customHeight="1">
      <c r="A1197" s="902"/>
      <c r="B1197" s="1148"/>
      <c r="C1197" s="1149"/>
      <c r="D1197" s="848" t="s">
        <v>225</v>
      </c>
      <c r="E1197" s="849" t="s">
        <v>822</v>
      </c>
      <c r="F1197" s="856" t="s">
        <v>1569</v>
      </c>
      <c r="G1197" s="851">
        <v>52140</v>
      </c>
    </row>
    <row r="1198" spans="1:7" ht="17.100000000000001" customHeight="1">
      <c r="A1198" s="902"/>
      <c r="B1198" s="1132" t="s">
        <v>80</v>
      </c>
      <c r="C1198" s="1133"/>
      <c r="D1198" s="838"/>
      <c r="E1198" s="839" t="s">
        <v>1570</v>
      </c>
      <c r="F1198" s="858" t="s">
        <v>1571</v>
      </c>
      <c r="G1198" s="841">
        <f>G1199</f>
        <v>452514</v>
      </c>
    </row>
    <row r="1199" spans="1:7" ht="17.100000000000001" customHeight="1">
      <c r="A1199" s="902"/>
      <c r="B1199" s="1134"/>
      <c r="C1199" s="1135"/>
      <c r="D1199" s="1138" t="s">
        <v>752</v>
      </c>
      <c r="E1199" s="1139"/>
      <c r="F1199" s="859"/>
      <c r="G1199" s="843">
        <f>G1200</f>
        <v>452514</v>
      </c>
    </row>
    <row r="1200" spans="1:7" ht="17.100000000000001" customHeight="1">
      <c r="A1200" s="902"/>
      <c r="B1200" s="1136"/>
      <c r="C1200" s="1137"/>
      <c r="D1200" s="1140" t="s">
        <v>1449</v>
      </c>
      <c r="E1200" s="1152"/>
      <c r="F1200" s="860"/>
      <c r="G1200" s="851">
        <f>G1201</f>
        <v>452514</v>
      </c>
    </row>
    <row r="1201" spans="1:7" ht="36.75" customHeight="1">
      <c r="A1201" s="902"/>
      <c r="B1201" s="1150"/>
      <c r="C1201" s="1151"/>
      <c r="D1201" s="848" t="s">
        <v>65</v>
      </c>
      <c r="E1201" s="849" t="s">
        <v>954</v>
      </c>
      <c r="F1201" s="856" t="s">
        <v>1572</v>
      </c>
      <c r="G1201" s="851">
        <v>452514</v>
      </c>
    </row>
    <row r="1202" spans="1:7" ht="17.100000000000001" customHeight="1">
      <c r="A1202" s="902"/>
      <c r="B1202" s="1132" t="s">
        <v>81</v>
      </c>
      <c r="C1202" s="1133"/>
      <c r="D1202" s="838"/>
      <c r="E1202" s="839" t="s">
        <v>1573</v>
      </c>
      <c r="F1202" s="858" t="s">
        <v>1574</v>
      </c>
      <c r="G1202" s="841">
        <f>G1203</f>
        <v>1055867</v>
      </c>
    </row>
    <row r="1203" spans="1:7" ht="17.100000000000001" customHeight="1">
      <c r="A1203" s="902"/>
      <c r="B1203" s="1134"/>
      <c r="C1203" s="1135"/>
      <c r="D1203" s="1138" t="s">
        <v>752</v>
      </c>
      <c r="E1203" s="1139"/>
      <c r="F1203" s="859"/>
      <c r="G1203" s="843">
        <f>G1204</f>
        <v>1055867</v>
      </c>
    </row>
    <row r="1204" spans="1:7" ht="17.100000000000001" customHeight="1">
      <c r="A1204" s="902"/>
      <c r="B1204" s="1136"/>
      <c r="C1204" s="1137"/>
      <c r="D1204" s="1140" t="s">
        <v>1449</v>
      </c>
      <c r="E1204" s="1152"/>
      <c r="F1204" s="860"/>
      <c r="G1204" s="851">
        <f>G1205</f>
        <v>1055867</v>
      </c>
    </row>
    <row r="1205" spans="1:7" ht="41.25" customHeight="1">
      <c r="A1205" s="902"/>
      <c r="B1205" s="1150"/>
      <c r="C1205" s="1151"/>
      <c r="D1205" s="848" t="s">
        <v>65</v>
      </c>
      <c r="E1205" s="849" t="s">
        <v>954</v>
      </c>
      <c r="F1205" s="856" t="s">
        <v>1575</v>
      </c>
      <c r="G1205" s="851">
        <v>1055867</v>
      </c>
    </row>
    <row r="1206" spans="1:7" ht="17.100000000000001" customHeight="1">
      <c r="A1206" s="902"/>
      <c r="B1206" s="1132" t="s">
        <v>619</v>
      </c>
      <c r="C1206" s="1133"/>
      <c r="D1206" s="838"/>
      <c r="E1206" s="839" t="s">
        <v>620</v>
      </c>
      <c r="F1206" s="858" t="s">
        <v>1576</v>
      </c>
      <c r="G1206" s="841">
        <f>G1207</f>
        <v>700000</v>
      </c>
    </row>
    <row r="1207" spans="1:7" ht="17.100000000000001" customHeight="1">
      <c r="A1207" s="902"/>
      <c r="B1207" s="904"/>
      <c r="C1207" s="931"/>
      <c r="D1207" s="1138" t="s">
        <v>752</v>
      </c>
      <c r="E1207" s="1139"/>
      <c r="F1207" s="857"/>
      <c r="G1207" s="843">
        <f>G1208+G1231</f>
        <v>700000</v>
      </c>
    </row>
    <row r="1208" spans="1:7" ht="17.100000000000001" customHeight="1">
      <c r="A1208" s="902"/>
      <c r="B1208" s="904"/>
      <c r="C1208" s="931"/>
      <c r="D1208" s="1140" t="s">
        <v>753</v>
      </c>
      <c r="E1208" s="1152"/>
      <c r="F1208" s="856"/>
      <c r="G1208" s="851">
        <f>G1209+G1216</f>
        <v>698850</v>
      </c>
    </row>
    <row r="1209" spans="1:7" ht="17.100000000000001" customHeight="1">
      <c r="A1209" s="902"/>
      <c r="B1209" s="904"/>
      <c r="C1209" s="931"/>
      <c r="D1209" s="1142" t="s">
        <v>754</v>
      </c>
      <c r="E1209" s="1153"/>
      <c r="F1209" s="856"/>
      <c r="G1209" s="851">
        <f>SUM(G1210:G1214)</f>
        <v>559870</v>
      </c>
    </row>
    <row r="1210" spans="1:7" ht="17.100000000000001" customHeight="1">
      <c r="A1210" s="902"/>
      <c r="B1210" s="1121"/>
      <c r="C1210" s="1193"/>
      <c r="D1210" s="848" t="s">
        <v>755</v>
      </c>
      <c r="E1210" s="849" t="s">
        <v>756</v>
      </c>
      <c r="F1210" s="856" t="s">
        <v>1577</v>
      </c>
      <c r="G1210" s="851">
        <v>430308</v>
      </c>
    </row>
    <row r="1211" spans="1:7" ht="17.100000000000001" customHeight="1">
      <c r="A1211" s="902"/>
      <c r="B1211" s="904"/>
      <c r="C1211" s="852"/>
      <c r="D1211" s="848" t="s">
        <v>758</v>
      </c>
      <c r="E1211" s="849" t="s">
        <v>759</v>
      </c>
      <c r="F1211" s="856"/>
      <c r="G1211" s="851">
        <v>44000</v>
      </c>
    </row>
    <row r="1212" spans="1:7" ht="17.100000000000001" customHeight="1">
      <c r="A1212" s="902"/>
      <c r="B1212" s="1121"/>
      <c r="C1212" s="1193"/>
      <c r="D1212" s="848" t="s">
        <v>761</v>
      </c>
      <c r="E1212" s="849" t="s">
        <v>762</v>
      </c>
      <c r="F1212" s="856" t="s">
        <v>1578</v>
      </c>
      <c r="G1212" s="851">
        <v>73970</v>
      </c>
    </row>
    <row r="1213" spans="1:7" ht="17.100000000000001" customHeight="1">
      <c r="A1213" s="902"/>
      <c r="B1213" s="1121"/>
      <c r="C1213" s="1193"/>
      <c r="D1213" s="848" t="s">
        <v>764</v>
      </c>
      <c r="E1213" s="849" t="s">
        <v>765</v>
      </c>
      <c r="F1213" s="856" t="s">
        <v>1579</v>
      </c>
      <c r="G1213" s="851">
        <v>10542</v>
      </c>
    </row>
    <row r="1214" spans="1:7" ht="17.100000000000001" customHeight="1">
      <c r="A1214" s="902"/>
      <c r="B1214" s="1121"/>
      <c r="C1214" s="1193"/>
      <c r="D1214" s="848" t="s">
        <v>767</v>
      </c>
      <c r="E1214" s="849" t="s">
        <v>768</v>
      </c>
      <c r="F1214" s="856" t="s">
        <v>948</v>
      </c>
      <c r="G1214" s="851">
        <v>1050</v>
      </c>
    </row>
    <row r="1215" spans="1:7" ht="17.100000000000001" customHeight="1">
      <c r="A1215" s="902"/>
      <c r="B1215" s="904"/>
      <c r="C1215" s="931"/>
      <c r="D1215" s="1121"/>
      <c r="E1215" s="1123"/>
      <c r="F1215" s="1123"/>
      <c r="G1215" s="1124"/>
    </row>
    <row r="1216" spans="1:7" ht="17.100000000000001" customHeight="1">
      <c r="A1216" s="902"/>
      <c r="B1216" s="904"/>
      <c r="C1216" s="931"/>
      <c r="D1216" s="1119" t="s">
        <v>770</v>
      </c>
      <c r="E1216" s="1120"/>
      <c r="F1216" s="856"/>
      <c r="G1216" s="851">
        <f>SUM(G1217:G1229)</f>
        <v>138980</v>
      </c>
    </row>
    <row r="1217" spans="1:7" ht="17.100000000000001" customHeight="1">
      <c r="A1217" s="902"/>
      <c r="B1217" s="904"/>
      <c r="C1217" s="931"/>
      <c r="D1217" s="848" t="s">
        <v>771</v>
      </c>
      <c r="E1217" s="849" t="s">
        <v>772</v>
      </c>
      <c r="F1217" s="856" t="s">
        <v>1580</v>
      </c>
      <c r="G1217" s="851">
        <v>9450</v>
      </c>
    </row>
    <row r="1218" spans="1:7" ht="17.100000000000001" customHeight="1">
      <c r="A1218" s="902"/>
      <c r="B1218" s="1121"/>
      <c r="C1218" s="1193"/>
      <c r="D1218" s="848" t="s">
        <v>227</v>
      </c>
      <c r="E1218" s="849" t="s">
        <v>774</v>
      </c>
      <c r="F1218" s="856" t="s">
        <v>1581</v>
      </c>
      <c r="G1218" s="851">
        <v>22010</v>
      </c>
    </row>
    <row r="1219" spans="1:7" ht="17.100000000000001" customHeight="1">
      <c r="A1219" s="902"/>
      <c r="B1219" s="1121"/>
      <c r="C1219" s="1193"/>
      <c r="D1219" s="848" t="s">
        <v>776</v>
      </c>
      <c r="E1219" s="849" t="s">
        <v>777</v>
      </c>
      <c r="F1219" s="856" t="s">
        <v>1582</v>
      </c>
      <c r="G1219" s="851">
        <v>2880</v>
      </c>
    </row>
    <row r="1220" spans="1:7" ht="17.100000000000001" customHeight="1">
      <c r="A1220" s="902"/>
      <c r="B1220" s="1121"/>
      <c r="C1220" s="1193"/>
      <c r="D1220" s="848" t="s">
        <v>782</v>
      </c>
      <c r="E1220" s="849" t="s">
        <v>783</v>
      </c>
      <c r="F1220" s="856" t="s">
        <v>882</v>
      </c>
      <c r="G1220" s="851">
        <v>1000</v>
      </c>
    </row>
    <row r="1221" spans="1:7" ht="17.100000000000001" customHeight="1">
      <c r="A1221" s="902"/>
      <c r="B1221" s="1121"/>
      <c r="C1221" s="1193"/>
      <c r="D1221" s="848" t="s">
        <v>228</v>
      </c>
      <c r="E1221" s="849" t="s">
        <v>785</v>
      </c>
      <c r="F1221" s="856" t="s">
        <v>1583</v>
      </c>
      <c r="G1221" s="851">
        <v>33920</v>
      </c>
    </row>
    <row r="1222" spans="1:7" ht="17.100000000000001" customHeight="1">
      <c r="A1222" s="902"/>
      <c r="B1222" s="1121"/>
      <c r="C1222" s="1193"/>
      <c r="D1222" s="848" t="s">
        <v>229</v>
      </c>
      <c r="E1222" s="849" t="s">
        <v>787</v>
      </c>
      <c r="F1222" s="856" t="s">
        <v>882</v>
      </c>
      <c r="G1222" s="851">
        <v>1440</v>
      </c>
    </row>
    <row r="1223" spans="1:7" ht="26.25" customHeight="1">
      <c r="A1223" s="902"/>
      <c r="B1223" s="1121"/>
      <c r="C1223" s="1193"/>
      <c r="D1223" s="848" t="s">
        <v>791</v>
      </c>
      <c r="E1223" s="849" t="s">
        <v>792</v>
      </c>
      <c r="F1223" s="856" t="s">
        <v>1580</v>
      </c>
      <c r="G1223" s="851">
        <v>4320</v>
      </c>
    </row>
    <row r="1224" spans="1:7" ht="17.100000000000001" customHeight="1">
      <c r="A1224" s="902"/>
      <c r="B1224" s="1121"/>
      <c r="C1224" s="1193"/>
      <c r="D1224" s="848" t="s">
        <v>1162</v>
      </c>
      <c r="E1224" s="849" t="s">
        <v>980</v>
      </c>
      <c r="F1224" s="856" t="s">
        <v>882</v>
      </c>
      <c r="G1224" s="851">
        <v>500</v>
      </c>
    </row>
    <row r="1225" spans="1:7" ht="24.75" customHeight="1">
      <c r="A1225" s="902"/>
      <c r="B1225" s="1121"/>
      <c r="C1225" s="1193"/>
      <c r="D1225" s="848" t="s">
        <v>796</v>
      </c>
      <c r="E1225" s="849" t="s">
        <v>797</v>
      </c>
      <c r="F1225" s="856" t="s">
        <v>1584</v>
      </c>
      <c r="G1225" s="851">
        <v>8400</v>
      </c>
    </row>
    <row r="1226" spans="1:7" ht="17.100000000000001" customHeight="1">
      <c r="A1226" s="902"/>
      <c r="B1226" s="1121"/>
      <c r="C1226" s="1193"/>
      <c r="D1226" s="848" t="s">
        <v>231</v>
      </c>
      <c r="E1226" s="849" t="s">
        <v>798</v>
      </c>
      <c r="F1226" s="856" t="s">
        <v>1585</v>
      </c>
      <c r="G1226" s="851">
        <v>31460</v>
      </c>
    </row>
    <row r="1227" spans="1:7" ht="17.100000000000001" customHeight="1">
      <c r="A1227" s="902"/>
      <c r="B1227" s="1121"/>
      <c r="C1227" s="1122"/>
      <c r="D1227" s="848" t="s">
        <v>800</v>
      </c>
      <c r="E1227" s="849" t="s">
        <v>801</v>
      </c>
      <c r="F1227" s="856"/>
      <c r="G1227" s="851">
        <v>3000</v>
      </c>
    </row>
    <row r="1228" spans="1:7" ht="17.100000000000001" customHeight="1">
      <c r="A1228" s="902"/>
      <c r="B1228" s="1121"/>
      <c r="C1228" s="1122"/>
      <c r="D1228" s="848" t="s">
        <v>803</v>
      </c>
      <c r="E1228" s="849" t="s">
        <v>804</v>
      </c>
      <c r="F1228" s="856" t="s">
        <v>1586</v>
      </c>
      <c r="G1228" s="851">
        <v>18600</v>
      </c>
    </row>
    <row r="1229" spans="1:7" ht="17.100000000000001" customHeight="1">
      <c r="A1229" s="902"/>
      <c r="B1229" s="1121"/>
      <c r="C1229" s="1122"/>
      <c r="D1229" s="848" t="s">
        <v>234</v>
      </c>
      <c r="E1229" s="849" t="s">
        <v>814</v>
      </c>
      <c r="F1229" s="856" t="s">
        <v>887</v>
      </c>
      <c r="G1229" s="851">
        <v>2000</v>
      </c>
    </row>
    <row r="1230" spans="1:7" ht="17.100000000000001" customHeight="1">
      <c r="A1230" s="902"/>
      <c r="B1230" s="1121"/>
      <c r="C1230" s="1122"/>
      <c r="D1230" s="1121"/>
      <c r="E1230" s="1123"/>
      <c r="F1230" s="1123"/>
      <c r="G1230" s="1124"/>
    </row>
    <row r="1231" spans="1:7" ht="17.100000000000001" customHeight="1">
      <c r="A1231" s="902"/>
      <c r="B1231" s="1121"/>
      <c r="C1231" s="1122"/>
      <c r="D1231" s="1146" t="s">
        <v>816</v>
      </c>
      <c r="E1231" s="1147"/>
      <c r="F1231" s="856"/>
      <c r="G1231" s="851">
        <f>G1232</f>
        <v>1150</v>
      </c>
    </row>
    <row r="1232" spans="1:7" ht="17.100000000000001" customHeight="1">
      <c r="A1232" s="902"/>
      <c r="B1232" s="1148"/>
      <c r="C1232" s="1149"/>
      <c r="D1232" s="848" t="s">
        <v>817</v>
      </c>
      <c r="E1232" s="849" t="s">
        <v>818</v>
      </c>
      <c r="F1232" s="856" t="s">
        <v>875</v>
      </c>
      <c r="G1232" s="851">
        <v>1150</v>
      </c>
    </row>
    <row r="1233" spans="1:7" ht="17.100000000000001" customHeight="1">
      <c r="A1233" s="902"/>
      <c r="B1233" s="1132" t="s">
        <v>82</v>
      </c>
      <c r="C1233" s="1133"/>
      <c r="D1233" s="838"/>
      <c r="E1233" s="839" t="s">
        <v>385</v>
      </c>
      <c r="F1233" s="858" t="s">
        <v>1587</v>
      </c>
      <c r="G1233" s="841">
        <f>G1234+G1265</f>
        <v>15282806</v>
      </c>
    </row>
    <row r="1234" spans="1:7" ht="17.100000000000001" customHeight="1">
      <c r="A1234" s="902"/>
      <c r="B1234" s="1134"/>
      <c r="C1234" s="1135"/>
      <c r="D1234" s="1138" t="s">
        <v>752</v>
      </c>
      <c r="E1234" s="1139"/>
      <c r="F1234" s="859"/>
      <c r="G1234" s="843">
        <f>G1235+G1262</f>
        <v>6586193</v>
      </c>
    </row>
    <row r="1235" spans="1:7" ht="17.100000000000001" customHeight="1">
      <c r="A1235" s="902"/>
      <c r="B1235" s="1136"/>
      <c r="C1235" s="1137"/>
      <c r="D1235" s="1140" t="s">
        <v>860</v>
      </c>
      <c r="E1235" s="1152"/>
      <c r="F1235" s="860"/>
      <c r="G1235" s="851">
        <f>SUM(G1236:G1260)</f>
        <v>2281812</v>
      </c>
    </row>
    <row r="1236" spans="1:7" ht="38.25" customHeight="1">
      <c r="A1236" s="902"/>
      <c r="B1236" s="1136"/>
      <c r="C1236" s="1137"/>
      <c r="D1236" s="932" t="s">
        <v>115</v>
      </c>
      <c r="E1236" s="849" t="s">
        <v>954</v>
      </c>
      <c r="F1236" s="933"/>
      <c r="G1236" s="851">
        <v>684091</v>
      </c>
    </row>
    <row r="1237" spans="1:7" ht="17.100000000000001" customHeight="1">
      <c r="A1237" s="902"/>
      <c r="B1237" s="1136"/>
      <c r="C1237" s="1137"/>
      <c r="D1237" s="848" t="s">
        <v>150</v>
      </c>
      <c r="E1237" s="849" t="s">
        <v>756</v>
      </c>
      <c r="F1237" s="856" t="s">
        <v>1588</v>
      </c>
      <c r="G1237" s="851">
        <v>56198</v>
      </c>
    </row>
    <row r="1238" spans="1:7" ht="17.100000000000001" customHeight="1">
      <c r="A1238" s="902"/>
      <c r="B1238" s="1136"/>
      <c r="C1238" s="1137"/>
      <c r="D1238" s="848" t="s">
        <v>88</v>
      </c>
      <c r="E1238" s="849" t="s">
        <v>756</v>
      </c>
      <c r="F1238" s="856" t="s">
        <v>1589</v>
      </c>
      <c r="G1238" s="851">
        <v>318454</v>
      </c>
    </row>
    <row r="1239" spans="1:7" ht="17.100000000000001" customHeight="1">
      <c r="A1239" s="902"/>
      <c r="B1239" s="1136"/>
      <c r="C1239" s="1137"/>
      <c r="D1239" s="848" t="s">
        <v>151</v>
      </c>
      <c r="E1239" s="849" t="s">
        <v>759</v>
      </c>
      <c r="F1239" s="856"/>
      <c r="G1239" s="851">
        <v>3261</v>
      </c>
    </row>
    <row r="1240" spans="1:7" ht="17.100000000000001" customHeight="1">
      <c r="A1240" s="902"/>
      <c r="B1240" s="1136"/>
      <c r="C1240" s="1137"/>
      <c r="D1240" s="848" t="s">
        <v>89</v>
      </c>
      <c r="E1240" s="849" t="s">
        <v>759</v>
      </c>
      <c r="F1240" s="856"/>
      <c r="G1240" s="851">
        <v>18482</v>
      </c>
    </row>
    <row r="1241" spans="1:7" ht="17.100000000000001" customHeight="1">
      <c r="A1241" s="902"/>
      <c r="B1241" s="1136"/>
      <c r="C1241" s="1137"/>
      <c r="D1241" s="848" t="s">
        <v>152</v>
      </c>
      <c r="E1241" s="849" t="s">
        <v>762</v>
      </c>
      <c r="F1241" s="856" t="s">
        <v>1590</v>
      </c>
      <c r="G1241" s="851">
        <v>10168</v>
      </c>
    </row>
    <row r="1242" spans="1:7" ht="17.100000000000001" customHeight="1">
      <c r="A1242" s="902"/>
      <c r="B1242" s="1136"/>
      <c r="C1242" s="1137"/>
      <c r="D1242" s="848" t="s">
        <v>91</v>
      </c>
      <c r="E1242" s="849" t="s">
        <v>762</v>
      </c>
      <c r="F1242" s="856" t="s">
        <v>1591</v>
      </c>
      <c r="G1242" s="851">
        <v>57616</v>
      </c>
    </row>
    <row r="1243" spans="1:7" ht="17.100000000000001" customHeight="1">
      <c r="A1243" s="902"/>
      <c r="B1243" s="1136"/>
      <c r="C1243" s="1137"/>
      <c r="D1243" s="848" t="s">
        <v>153</v>
      </c>
      <c r="E1243" s="849" t="s">
        <v>765</v>
      </c>
      <c r="F1243" s="856" t="s">
        <v>1592</v>
      </c>
      <c r="G1243" s="851">
        <v>1456</v>
      </c>
    </row>
    <row r="1244" spans="1:7" ht="17.100000000000001" customHeight="1">
      <c r="A1244" s="902"/>
      <c r="B1244" s="1136"/>
      <c r="C1244" s="1137"/>
      <c r="D1244" s="848" t="s">
        <v>92</v>
      </c>
      <c r="E1244" s="849" t="s">
        <v>765</v>
      </c>
      <c r="F1244" s="856" t="s">
        <v>1593</v>
      </c>
      <c r="G1244" s="851">
        <v>8255</v>
      </c>
    </row>
    <row r="1245" spans="1:7" ht="17.100000000000001" customHeight="1">
      <c r="A1245" s="902"/>
      <c r="B1245" s="1136"/>
      <c r="C1245" s="1137"/>
      <c r="D1245" s="848" t="s">
        <v>154</v>
      </c>
      <c r="E1245" s="849" t="s">
        <v>774</v>
      </c>
      <c r="F1245" s="856" t="s">
        <v>1594</v>
      </c>
      <c r="G1245" s="851">
        <v>4853</v>
      </c>
    </row>
    <row r="1246" spans="1:7" ht="17.100000000000001" customHeight="1">
      <c r="A1246" s="902"/>
      <c r="B1246" s="1136"/>
      <c r="C1246" s="1137"/>
      <c r="D1246" s="848" t="s">
        <v>94</v>
      </c>
      <c r="E1246" s="849" t="s">
        <v>774</v>
      </c>
      <c r="F1246" s="856" t="s">
        <v>1595</v>
      </c>
      <c r="G1246" s="851">
        <v>27501</v>
      </c>
    </row>
    <row r="1247" spans="1:7" ht="17.100000000000001" customHeight="1">
      <c r="A1247" s="902"/>
      <c r="B1247" s="1136"/>
      <c r="C1247" s="1137"/>
      <c r="D1247" s="848" t="s">
        <v>155</v>
      </c>
      <c r="E1247" s="849" t="s">
        <v>777</v>
      </c>
      <c r="F1247" s="856" t="s">
        <v>1596</v>
      </c>
      <c r="G1247" s="851">
        <v>165</v>
      </c>
    </row>
    <row r="1248" spans="1:7" ht="17.100000000000001" customHeight="1">
      <c r="A1248" s="902"/>
      <c r="B1248" s="1136"/>
      <c r="C1248" s="1137"/>
      <c r="D1248" s="848" t="s">
        <v>95</v>
      </c>
      <c r="E1248" s="849" t="s">
        <v>777</v>
      </c>
      <c r="F1248" s="856" t="s">
        <v>1597</v>
      </c>
      <c r="G1248" s="851">
        <v>935</v>
      </c>
    </row>
    <row r="1249" spans="1:7" ht="17.100000000000001" customHeight="1">
      <c r="A1249" s="902"/>
      <c r="B1249" s="1136"/>
      <c r="C1249" s="1137"/>
      <c r="D1249" s="848" t="s">
        <v>156</v>
      </c>
      <c r="E1249" s="849" t="s">
        <v>785</v>
      </c>
      <c r="F1249" s="856" t="s">
        <v>1598</v>
      </c>
      <c r="G1249" s="851">
        <v>159050</v>
      </c>
    </row>
    <row r="1250" spans="1:7" ht="17.100000000000001" customHeight="1">
      <c r="A1250" s="902"/>
      <c r="B1250" s="1136"/>
      <c r="C1250" s="1137"/>
      <c r="D1250" s="848" t="s">
        <v>99</v>
      </c>
      <c r="E1250" s="849" t="s">
        <v>785</v>
      </c>
      <c r="F1250" s="856" t="s">
        <v>1599</v>
      </c>
      <c r="G1250" s="851">
        <v>901279</v>
      </c>
    </row>
    <row r="1251" spans="1:7" ht="17.100000000000001" customHeight="1">
      <c r="A1251" s="902"/>
      <c r="B1251" s="1136"/>
      <c r="C1251" s="1137"/>
      <c r="D1251" s="848" t="s">
        <v>157</v>
      </c>
      <c r="E1251" s="849" t="s">
        <v>787</v>
      </c>
      <c r="F1251" s="856" t="s">
        <v>1600</v>
      </c>
      <c r="G1251" s="851">
        <v>82</v>
      </c>
    </row>
    <row r="1252" spans="1:7" ht="17.100000000000001" customHeight="1">
      <c r="A1252" s="902"/>
      <c r="B1252" s="1136"/>
      <c r="C1252" s="1137"/>
      <c r="D1252" s="848" t="s">
        <v>116</v>
      </c>
      <c r="E1252" s="849" t="s">
        <v>787</v>
      </c>
      <c r="F1252" s="856" t="s">
        <v>1601</v>
      </c>
      <c r="G1252" s="851">
        <v>463</v>
      </c>
    </row>
    <row r="1253" spans="1:7" ht="25.5">
      <c r="A1253" s="902"/>
      <c r="B1253" s="1136"/>
      <c r="C1253" s="1137"/>
      <c r="D1253" s="848" t="s">
        <v>158</v>
      </c>
      <c r="E1253" s="849" t="s">
        <v>792</v>
      </c>
      <c r="F1253" s="856" t="s">
        <v>1602</v>
      </c>
      <c r="G1253" s="851">
        <v>435</v>
      </c>
    </row>
    <row r="1254" spans="1:7" ht="25.5">
      <c r="A1254" s="902"/>
      <c r="B1254" s="1136"/>
      <c r="C1254" s="1137"/>
      <c r="D1254" s="848" t="s">
        <v>100</v>
      </c>
      <c r="E1254" s="849" t="s">
        <v>792</v>
      </c>
      <c r="F1254" s="856" t="s">
        <v>1008</v>
      </c>
      <c r="G1254" s="851">
        <v>2468</v>
      </c>
    </row>
    <row r="1255" spans="1:7" ht="17.100000000000001" customHeight="1">
      <c r="A1255" s="902"/>
      <c r="B1255" s="1136"/>
      <c r="C1255" s="1137"/>
      <c r="D1255" s="848" t="s">
        <v>159</v>
      </c>
      <c r="E1255" s="849" t="s">
        <v>980</v>
      </c>
      <c r="F1255" s="856" t="s">
        <v>1603</v>
      </c>
      <c r="G1255" s="851">
        <v>574</v>
      </c>
    </row>
    <row r="1256" spans="1:7" ht="17.100000000000001" customHeight="1">
      <c r="A1256" s="902"/>
      <c r="B1256" s="1136"/>
      <c r="C1256" s="1137"/>
      <c r="D1256" s="848" t="s">
        <v>102</v>
      </c>
      <c r="E1256" s="849" t="s">
        <v>980</v>
      </c>
      <c r="F1256" s="856" t="s">
        <v>1604</v>
      </c>
      <c r="G1256" s="851">
        <v>3254</v>
      </c>
    </row>
    <row r="1257" spans="1:7" ht="20.100000000000001" customHeight="1">
      <c r="A1257" s="902"/>
      <c r="B1257" s="1136"/>
      <c r="C1257" s="1137"/>
      <c r="D1257" s="848" t="s">
        <v>160</v>
      </c>
      <c r="E1257" s="849" t="s">
        <v>797</v>
      </c>
      <c r="F1257" s="856" t="s">
        <v>1605</v>
      </c>
      <c r="G1257" s="851">
        <v>2571</v>
      </c>
    </row>
    <row r="1258" spans="1:7" ht="20.100000000000001" customHeight="1">
      <c r="A1258" s="902"/>
      <c r="B1258" s="1136"/>
      <c r="C1258" s="1137"/>
      <c r="D1258" s="848" t="s">
        <v>104</v>
      </c>
      <c r="E1258" s="849" t="s">
        <v>797</v>
      </c>
      <c r="F1258" s="856" t="s">
        <v>1606</v>
      </c>
      <c r="G1258" s="851">
        <v>14570</v>
      </c>
    </row>
    <row r="1259" spans="1:7" ht="17.100000000000001" customHeight="1">
      <c r="A1259" s="902"/>
      <c r="B1259" s="1136"/>
      <c r="C1259" s="1137"/>
      <c r="D1259" s="848" t="s">
        <v>161</v>
      </c>
      <c r="E1259" s="849" t="s">
        <v>798</v>
      </c>
      <c r="F1259" s="856" t="s">
        <v>565</v>
      </c>
      <c r="G1259" s="851">
        <v>845</v>
      </c>
    </row>
    <row r="1260" spans="1:7" ht="17.100000000000001" customHeight="1">
      <c r="A1260" s="902"/>
      <c r="B1260" s="1136"/>
      <c r="C1260" s="1137"/>
      <c r="D1260" s="848" t="s">
        <v>106</v>
      </c>
      <c r="E1260" s="849" t="s">
        <v>798</v>
      </c>
      <c r="F1260" s="856" t="s">
        <v>1222</v>
      </c>
      <c r="G1260" s="851">
        <v>4786</v>
      </c>
    </row>
    <row r="1261" spans="1:7" ht="17.100000000000001" customHeight="1">
      <c r="A1261" s="902"/>
      <c r="B1261" s="1136"/>
      <c r="C1261" s="1137"/>
      <c r="D1261" s="1121"/>
      <c r="E1261" s="1123"/>
      <c r="F1261" s="1123"/>
      <c r="G1261" s="1124"/>
    </row>
    <row r="1262" spans="1:7" ht="17.100000000000001" customHeight="1">
      <c r="A1262" s="902"/>
      <c r="B1262" s="1136"/>
      <c r="C1262" s="1137"/>
      <c r="D1262" s="1140" t="s">
        <v>854</v>
      </c>
      <c r="E1262" s="1152"/>
      <c r="F1262" s="856"/>
      <c r="G1262" s="851">
        <f>G1263</f>
        <v>4304381</v>
      </c>
    </row>
    <row r="1263" spans="1:7" ht="39" customHeight="1">
      <c r="A1263" s="902"/>
      <c r="B1263" s="1136"/>
      <c r="C1263" s="1137"/>
      <c r="D1263" s="848" t="s">
        <v>65</v>
      </c>
      <c r="E1263" s="849" t="s">
        <v>954</v>
      </c>
      <c r="F1263" s="856" t="s">
        <v>1607</v>
      </c>
      <c r="G1263" s="851">
        <v>4304381</v>
      </c>
    </row>
    <row r="1264" spans="1:7" ht="17.100000000000001" customHeight="1">
      <c r="A1264" s="902"/>
      <c r="B1264" s="1136"/>
      <c r="C1264" s="1137"/>
      <c r="D1264" s="1121"/>
      <c r="E1264" s="1123"/>
      <c r="F1264" s="1123"/>
      <c r="G1264" s="1124"/>
    </row>
    <row r="1265" spans="1:7" ht="17.100000000000001" customHeight="1">
      <c r="A1265" s="902"/>
      <c r="B1265" s="1136"/>
      <c r="C1265" s="1137"/>
      <c r="D1265" s="1144" t="s">
        <v>847</v>
      </c>
      <c r="E1265" s="1145"/>
      <c r="F1265" s="857"/>
      <c r="G1265" s="843">
        <f>G1266</f>
        <v>8696613</v>
      </c>
    </row>
    <row r="1266" spans="1:7" ht="17.100000000000001" customHeight="1">
      <c r="A1266" s="902"/>
      <c r="B1266" s="1136"/>
      <c r="C1266" s="1137"/>
      <c r="D1266" s="1146" t="s">
        <v>821</v>
      </c>
      <c r="E1266" s="1147"/>
      <c r="F1266" s="856"/>
      <c r="G1266" s="851">
        <f>G1267</f>
        <v>8696613</v>
      </c>
    </row>
    <row r="1267" spans="1:7" ht="38.25">
      <c r="A1267" s="902"/>
      <c r="B1267" s="1150"/>
      <c r="C1267" s="1151"/>
      <c r="D1267" s="848" t="s">
        <v>114</v>
      </c>
      <c r="E1267" s="849" t="s">
        <v>954</v>
      </c>
      <c r="F1267" s="856"/>
      <c r="G1267" s="851">
        <v>8696613</v>
      </c>
    </row>
    <row r="1268" spans="1:7" ht="17.100000000000001" customHeight="1">
      <c r="A1268" s="834" t="s">
        <v>621</v>
      </c>
      <c r="B1268" s="1130"/>
      <c r="C1268" s="1131"/>
      <c r="D1268" s="834"/>
      <c r="E1268" s="835" t="s">
        <v>1608</v>
      </c>
      <c r="F1268" s="862" t="s">
        <v>1609</v>
      </c>
      <c r="G1268" s="837">
        <f>G1269+G1275+G1352</f>
        <v>36688514</v>
      </c>
    </row>
    <row r="1269" spans="1:7" ht="17.100000000000001" customHeight="1">
      <c r="A1269" s="902"/>
      <c r="B1269" s="1132" t="s">
        <v>656</v>
      </c>
      <c r="C1269" s="1133"/>
      <c r="D1269" s="838"/>
      <c r="E1269" s="839" t="s">
        <v>1610</v>
      </c>
      <c r="F1269" s="858" t="s">
        <v>1611</v>
      </c>
      <c r="G1269" s="841">
        <f>G1270</f>
        <v>968167</v>
      </c>
    </row>
    <row r="1270" spans="1:7" ht="17.100000000000001" customHeight="1">
      <c r="A1270" s="902"/>
      <c r="B1270" s="1134"/>
      <c r="C1270" s="1135"/>
      <c r="D1270" s="1138" t="s">
        <v>752</v>
      </c>
      <c r="E1270" s="1139"/>
      <c r="F1270" s="859"/>
      <c r="G1270" s="843">
        <f>G1271</f>
        <v>968167</v>
      </c>
    </row>
    <row r="1271" spans="1:7" ht="17.100000000000001" customHeight="1">
      <c r="A1271" s="902"/>
      <c r="B1271" s="1136"/>
      <c r="C1271" s="1137"/>
      <c r="D1271" s="1140" t="s">
        <v>854</v>
      </c>
      <c r="E1271" s="1152"/>
      <c r="F1271" s="860"/>
      <c r="G1271" s="851">
        <f>SUM(G1272:G1274)</f>
        <v>968167</v>
      </c>
    </row>
    <row r="1272" spans="1:7" ht="46.5" customHeight="1">
      <c r="A1272" s="902"/>
      <c r="B1272" s="1136"/>
      <c r="C1272" s="1137"/>
      <c r="D1272" s="848" t="s">
        <v>920</v>
      </c>
      <c r="E1272" s="849" t="s">
        <v>921</v>
      </c>
      <c r="F1272" s="856" t="s">
        <v>1612</v>
      </c>
      <c r="G1272" s="851">
        <v>536500</v>
      </c>
    </row>
    <row r="1273" spans="1:7" ht="28.5" customHeight="1">
      <c r="A1273" s="902"/>
      <c r="B1273" s="1121"/>
      <c r="C1273" s="1122"/>
      <c r="D1273" s="848" t="s">
        <v>1613</v>
      </c>
      <c r="E1273" s="849" t="s">
        <v>1614</v>
      </c>
      <c r="F1273" s="856" t="s">
        <v>1615</v>
      </c>
      <c r="G1273" s="851">
        <v>59200</v>
      </c>
    </row>
    <row r="1274" spans="1:7" ht="24" customHeight="1">
      <c r="A1274" s="902"/>
      <c r="B1274" s="1148"/>
      <c r="C1274" s="1149"/>
      <c r="D1274" s="848" t="s">
        <v>1616</v>
      </c>
      <c r="E1274" s="849" t="s">
        <v>1617</v>
      </c>
      <c r="F1274" s="856" t="s">
        <v>1618</v>
      </c>
      <c r="G1274" s="851">
        <v>372467</v>
      </c>
    </row>
    <row r="1275" spans="1:7" ht="17.100000000000001" customHeight="1">
      <c r="A1275" s="902"/>
      <c r="B1275" s="1132" t="s">
        <v>122</v>
      </c>
      <c r="C1275" s="1133"/>
      <c r="D1275" s="838"/>
      <c r="E1275" s="839" t="s">
        <v>622</v>
      </c>
      <c r="F1275" s="858" t="s">
        <v>1619</v>
      </c>
      <c r="G1275" s="841">
        <f>G1276+G1348</f>
        <v>26593756</v>
      </c>
    </row>
    <row r="1276" spans="1:7" ht="17.100000000000001" customHeight="1">
      <c r="A1276" s="902"/>
      <c r="B1276" s="904"/>
      <c r="C1276" s="852"/>
      <c r="D1276" s="1138" t="s">
        <v>752</v>
      </c>
      <c r="E1276" s="1139"/>
      <c r="F1276" s="857"/>
      <c r="G1276" s="885">
        <f>G1277+G1307+G1310</f>
        <v>26503756</v>
      </c>
    </row>
    <row r="1277" spans="1:7" ht="17.100000000000001" customHeight="1">
      <c r="A1277" s="902"/>
      <c r="B1277" s="904"/>
      <c r="C1277" s="852"/>
      <c r="D1277" s="1202" t="s">
        <v>753</v>
      </c>
      <c r="E1277" s="1203"/>
      <c r="F1277" s="879"/>
      <c r="G1277" s="934">
        <f>G1278+G1285</f>
        <v>8674086</v>
      </c>
    </row>
    <row r="1278" spans="1:7" ht="17.100000000000001" customHeight="1">
      <c r="A1278" s="902"/>
      <c r="B1278" s="904"/>
      <c r="C1278" s="910"/>
      <c r="D1278" s="1204" t="s">
        <v>754</v>
      </c>
      <c r="E1278" s="1205"/>
      <c r="F1278" s="913"/>
      <c r="G1278" s="845">
        <f>SUM(G1279:G1283)</f>
        <v>7049563</v>
      </c>
    </row>
    <row r="1279" spans="1:7" ht="17.100000000000001" customHeight="1">
      <c r="A1279" s="902"/>
      <c r="B1279" s="904"/>
      <c r="C1279" s="852"/>
      <c r="D1279" s="875" t="s">
        <v>755</v>
      </c>
      <c r="E1279" s="876" t="s">
        <v>756</v>
      </c>
      <c r="F1279" s="873" t="s">
        <v>1620</v>
      </c>
      <c r="G1279" s="887">
        <v>5473301</v>
      </c>
    </row>
    <row r="1280" spans="1:7" ht="17.100000000000001" customHeight="1">
      <c r="A1280" s="902"/>
      <c r="B1280" s="904"/>
      <c r="C1280" s="852"/>
      <c r="D1280" s="848" t="s">
        <v>758</v>
      </c>
      <c r="E1280" s="849" t="s">
        <v>759</v>
      </c>
      <c r="F1280" s="856" t="s">
        <v>1621</v>
      </c>
      <c r="G1280" s="845">
        <v>446162</v>
      </c>
    </row>
    <row r="1281" spans="1:7" ht="17.100000000000001" customHeight="1">
      <c r="A1281" s="902"/>
      <c r="B1281" s="904"/>
      <c r="C1281" s="852"/>
      <c r="D1281" s="848" t="s">
        <v>761</v>
      </c>
      <c r="E1281" s="849" t="s">
        <v>762</v>
      </c>
      <c r="F1281" s="856" t="s">
        <v>1622</v>
      </c>
      <c r="G1281" s="845">
        <v>1012863</v>
      </c>
    </row>
    <row r="1282" spans="1:7" ht="17.100000000000001" customHeight="1">
      <c r="A1282" s="902"/>
      <c r="B1282" s="904"/>
      <c r="C1282" s="852"/>
      <c r="D1282" s="848" t="s">
        <v>764</v>
      </c>
      <c r="E1282" s="849" t="s">
        <v>765</v>
      </c>
      <c r="F1282" s="856" t="s">
        <v>1623</v>
      </c>
      <c r="G1282" s="845">
        <v>111737</v>
      </c>
    </row>
    <row r="1283" spans="1:7" ht="17.100000000000001" customHeight="1">
      <c r="A1283" s="902"/>
      <c r="B1283" s="904"/>
      <c r="C1283" s="852"/>
      <c r="D1283" s="848" t="s">
        <v>767</v>
      </c>
      <c r="E1283" s="849" t="s">
        <v>768</v>
      </c>
      <c r="F1283" s="856" t="s">
        <v>790</v>
      </c>
      <c r="G1283" s="845">
        <v>5500</v>
      </c>
    </row>
    <row r="1284" spans="1:7" ht="17.100000000000001" customHeight="1">
      <c r="A1284" s="902"/>
      <c r="B1284" s="904"/>
      <c r="C1284" s="852"/>
      <c r="D1284" s="1121"/>
      <c r="E1284" s="1123"/>
      <c r="F1284" s="1123"/>
      <c r="G1284" s="1122"/>
    </row>
    <row r="1285" spans="1:7" ht="17.100000000000001" customHeight="1">
      <c r="A1285" s="902"/>
      <c r="B1285" s="1121"/>
      <c r="C1285" s="1123"/>
      <c r="D1285" s="1194" t="s">
        <v>770</v>
      </c>
      <c r="E1285" s="1159"/>
      <c r="G1285" s="845">
        <f>SUM(G1286:G1305)</f>
        <v>1624523</v>
      </c>
    </row>
    <row r="1286" spans="1:7" ht="17.100000000000001" customHeight="1">
      <c r="A1286" s="902"/>
      <c r="B1286" s="904"/>
      <c r="C1286" s="910"/>
      <c r="D1286" s="848" t="s">
        <v>771</v>
      </c>
      <c r="E1286" s="849" t="s">
        <v>772</v>
      </c>
      <c r="F1286" s="856" t="s">
        <v>823</v>
      </c>
      <c r="G1286" s="845">
        <v>120380</v>
      </c>
    </row>
    <row r="1287" spans="1:7" ht="17.100000000000001" customHeight="1">
      <c r="A1287" s="902"/>
      <c r="B1287" s="904"/>
      <c r="C1287" s="910"/>
      <c r="D1287" s="848" t="s">
        <v>227</v>
      </c>
      <c r="E1287" s="849" t="s">
        <v>774</v>
      </c>
      <c r="F1287" s="856" t="s">
        <v>1624</v>
      </c>
      <c r="G1287" s="845">
        <v>278562</v>
      </c>
    </row>
    <row r="1288" spans="1:7" ht="17.100000000000001" customHeight="1">
      <c r="A1288" s="902"/>
      <c r="B1288" s="904"/>
      <c r="C1288" s="910"/>
      <c r="D1288" s="848" t="s">
        <v>776</v>
      </c>
      <c r="E1288" s="849" t="s">
        <v>777</v>
      </c>
      <c r="F1288" s="856" t="s">
        <v>1625</v>
      </c>
      <c r="G1288" s="845">
        <v>157725</v>
      </c>
    </row>
    <row r="1289" spans="1:7" ht="17.100000000000001" customHeight="1">
      <c r="A1289" s="902"/>
      <c r="B1289" s="904"/>
      <c r="C1289" s="910"/>
      <c r="D1289" s="848" t="s">
        <v>779</v>
      </c>
      <c r="E1289" s="849" t="s">
        <v>780</v>
      </c>
      <c r="F1289" s="856" t="s">
        <v>766</v>
      </c>
      <c r="G1289" s="845">
        <v>94000</v>
      </c>
    </row>
    <row r="1290" spans="1:7" ht="17.100000000000001" customHeight="1">
      <c r="A1290" s="902"/>
      <c r="B1290" s="904"/>
      <c r="C1290" s="910"/>
      <c r="D1290" s="848" t="s">
        <v>782</v>
      </c>
      <c r="E1290" s="849" t="s">
        <v>783</v>
      </c>
      <c r="F1290" s="856" t="s">
        <v>1626</v>
      </c>
      <c r="G1290" s="845">
        <v>13200</v>
      </c>
    </row>
    <row r="1291" spans="1:7" ht="17.100000000000001" customHeight="1">
      <c r="A1291" s="902"/>
      <c r="B1291" s="904"/>
      <c r="C1291" s="910"/>
      <c r="D1291" s="848" t="s">
        <v>228</v>
      </c>
      <c r="E1291" s="849" t="s">
        <v>785</v>
      </c>
      <c r="F1291" s="856" t="s">
        <v>1627</v>
      </c>
      <c r="G1291" s="845">
        <v>317090</v>
      </c>
    </row>
    <row r="1292" spans="1:7" ht="17.100000000000001" customHeight="1">
      <c r="A1292" s="902"/>
      <c r="B1292" s="904"/>
      <c r="C1292" s="910"/>
      <c r="D1292" s="848" t="s">
        <v>229</v>
      </c>
      <c r="E1292" s="849" t="s">
        <v>787</v>
      </c>
      <c r="F1292" s="856" t="s">
        <v>1087</v>
      </c>
      <c r="G1292" s="845">
        <v>24210</v>
      </c>
    </row>
    <row r="1293" spans="1:7" ht="24.75" customHeight="1">
      <c r="A1293" s="902"/>
      <c r="B1293" s="904"/>
      <c r="C1293" s="910"/>
      <c r="D1293" s="848" t="s">
        <v>230</v>
      </c>
      <c r="E1293" s="849" t="s">
        <v>789</v>
      </c>
      <c r="F1293" s="856" t="s">
        <v>1628</v>
      </c>
      <c r="G1293" s="845">
        <v>15600</v>
      </c>
    </row>
    <row r="1294" spans="1:7" ht="26.25" customHeight="1">
      <c r="A1294" s="902"/>
      <c r="B1294" s="904"/>
      <c r="C1294" s="910"/>
      <c r="D1294" s="848" t="s">
        <v>791</v>
      </c>
      <c r="E1294" s="849" t="s">
        <v>792</v>
      </c>
      <c r="F1294" s="856" t="s">
        <v>1629</v>
      </c>
      <c r="G1294" s="845">
        <v>29300</v>
      </c>
    </row>
    <row r="1295" spans="1:7" ht="17.100000000000001" customHeight="1">
      <c r="A1295" s="902"/>
      <c r="B1295" s="904"/>
      <c r="C1295" s="910"/>
      <c r="D1295" s="848" t="s">
        <v>794</v>
      </c>
      <c r="E1295" s="849" t="s">
        <v>795</v>
      </c>
      <c r="F1295" s="856" t="s">
        <v>1630</v>
      </c>
      <c r="G1295" s="845">
        <v>100</v>
      </c>
    </row>
    <row r="1296" spans="1:7" ht="17.100000000000001" customHeight="1">
      <c r="A1296" s="902"/>
      <c r="B1296" s="904"/>
      <c r="C1296" s="910"/>
      <c r="D1296" s="848" t="s">
        <v>796</v>
      </c>
      <c r="E1296" s="849" t="s">
        <v>797</v>
      </c>
      <c r="F1296" s="856" t="s">
        <v>1631</v>
      </c>
      <c r="G1296" s="845">
        <v>122125</v>
      </c>
    </row>
    <row r="1297" spans="1:7" ht="17.100000000000001" customHeight="1">
      <c r="A1297" s="902"/>
      <c r="B1297" s="904"/>
      <c r="C1297" s="910"/>
      <c r="D1297" s="848" t="s">
        <v>231</v>
      </c>
      <c r="E1297" s="849" t="s">
        <v>798</v>
      </c>
      <c r="F1297" s="856" t="s">
        <v>1080</v>
      </c>
      <c r="G1297" s="845">
        <v>24000</v>
      </c>
    </row>
    <row r="1298" spans="1:7" ht="17.100000000000001" customHeight="1">
      <c r="A1298" s="902"/>
      <c r="B1298" s="904"/>
      <c r="C1298" s="910"/>
      <c r="D1298" s="848" t="s">
        <v>232</v>
      </c>
      <c r="E1298" s="849" t="s">
        <v>881</v>
      </c>
      <c r="F1298" s="856" t="s">
        <v>1090</v>
      </c>
      <c r="G1298" s="845">
        <v>3000</v>
      </c>
    </row>
    <row r="1299" spans="1:7" ht="17.100000000000001" customHeight="1">
      <c r="A1299" s="902"/>
      <c r="B1299" s="904"/>
      <c r="C1299" s="910"/>
      <c r="D1299" s="848" t="s">
        <v>800</v>
      </c>
      <c r="E1299" s="849" t="s">
        <v>801</v>
      </c>
      <c r="F1299" s="856" t="s">
        <v>1632</v>
      </c>
      <c r="G1299" s="845">
        <v>37448</v>
      </c>
    </row>
    <row r="1300" spans="1:7" ht="17.100000000000001" customHeight="1">
      <c r="A1300" s="902"/>
      <c r="B1300" s="904"/>
      <c r="C1300" s="910"/>
      <c r="D1300" s="848" t="s">
        <v>803</v>
      </c>
      <c r="E1300" s="849" t="s">
        <v>804</v>
      </c>
      <c r="F1300" s="856" t="s">
        <v>1633</v>
      </c>
      <c r="G1300" s="845">
        <v>317783</v>
      </c>
    </row>
    <row r="1301" spans="1:7" ht="17.100000000000001" customHeight="1">
      <c r="A1301" s="902"/>
      <c r="B1301" s="904"/>
      <c r="C1301" s="910"/>
      <c r="D1301" s="848" t="s">
        <v>806</v>
      </c>
      <c r="E1301" s="849" t="s">
        <v>807</v>
      </c>
      <c r="F1301" s="856" t="s">
        <v>866</v>
      </c>
      <c r="G1301" s="845">
        <v>12000</v>
      </c>
    </row>
    <row r="1302" spans="1:7" ht="17.100000000000001" customHeight="1">
      <c r="A1302" s="902"/>
      <c r="B1302" s="904"/>
      <c r="C1302" s="910"/>
      <c r="D1302" s="848" t="s">
        <v>809</v>
      </c>
      <c r="E1302" s="849" t="s">
        <v>810</v>
      </c>
      <c r="F1302" s="856" t="s">
        <v>1017</v>
      </c>
      <c r="G1302" s="845">
        <v>500</v>
      </c>
    </row>
    <row r="1303" spans="1:7" ht="17.100000000000001" customHeight="1">
      <c r="A1303" s="902"/>
      <c r="B1303" s="904"/>
      <c r="C1303" s="910"/>
      <c r="D1303" s="848" t="s">
        <v>811</v>
      </c>
      <c r="E1303" s="849" t="s">
        <v>812</v>
      </c>
      <c r="F1303" s="856" t="s">
        <v>788</v>
      </c>
      <c r="G1303" s="845">
        <v>25500</v>
      </c>
    </row>
    <row r="1304" spans="1:7" ht="17.100000000000001" customHeight="1">
      <c r="A1304" s="902"/>
      <c r="B1304" s="904"/>
      <c r="C1304" s="910"/>
      <c r="D1304" s="848" t="s">
        <v>917</v>
      </c>
      <c r="E1304" s="849" t="s">
        <v>918</v>
      </c>
      <c r="F1304" s="856" t="s">
        <v>1045</v>
      </c>
      <c r="G1304" s="845">
        <v>12000</v>
      </c>
    </row>
    <row r="1305" spans="1:7" ht="17.100000000000001" customHeight="1">
      <c r="A1305" s="902"/>
      <c r="B1305" s="904"/>
      <c r="C1305" s="910"/>
      <c r="D1305" s="848" t="s">
        <v>234</v>
      </c>
      <c r="E1305" s="849" t="s">
        <v>814</v>
      </c>
      <c r="F1305" s="856" t="s">
        <v>890</v>
      </c>
      <c r="G1305" s="845">
        <v>20000</v>
      </c>
    </row>
    <row r="1306" spans="1:7" ht="17.100000000000001" customHeight="1">
      <c r="A1306" s="902"/>
      <c r="B1306" s="904"/>
      <c r="C1306" s="910"/>
      <c r="D1306" s="1195"/>
      <c r="E1306" s="1196"/>
      <c r="F1306" s="1196"/>
      <c r="G1306" s="1197"/>
    </row>
    <row r="1307" spans="1:7" ht="17.100000000000001" customHeight="1">
      <c r="A1307" s="902"/>
      <c r="B1307" s="904"/>
      <c r="C1307" s="910"/>
      <c r="D1307" s="1198" t="s">
        <v>816</v>
      </c>
      <c r="E1307" s="1199"/>
      <c r="G1307" s="845">
        <f>G1308</f>
        <v>26470</v>
      </c>
    </row>
    <row r="1308" spans="1:7" ht="17.100000000000001" customHeight="1">
      <c r="A1308" s="902"/>
      <c r="B1308" s="904"/>
      <c r="C1308" s="910"/>
      <c r="D1308" s="848" t="s">
        <v>817</v>
      </c>
      <c r="E1308" s="849" t="s">
        <v>818</v>
      </c>
      <c r="F1308" s="856" t="s">
        <v>1634</v>
      </c>
      <c r="G1308" s="845">
        <v>26470</v>
      </c>
    </row>
    <row r="1309" spans="1:7" ht="17.100000000000001" customHeight="1">
      <c r="A1309" s="902"/>
      <c r="B1309" s="904"/>
      <c r="C1309" s="910"/>
      <c r="D1309" s="1195"/>
      <c r="E1309" s="1196"/>
      <c r="F1309" s="1196"/>
      <c r="G1309" s="1197"/>
    </row>
    <row r="1310" spans="1:7" ht="17.100000000000001" customHeight="1">
      <c r="A1310" s="902"/>
      <c r="B1310" s="904"/>
      <c r="C1310" s="910"/>
      <c r="D1310" s="1200" t="s">
        <v>860</v>
      </c>
      <c r="E1310" s="1201"/>
      <c r="G1310" s="845">
        <f>SUM(G1311:G1346)</f>
        <v>17803200</v>
      </c>
    </row>
    <row r="1311" spans="1:7" ht="42.75" customHeight="1">
      <c r="A1311" s="902"/>
      <c r="B1311" s="904"/>
      <c r="C1311" s="910"/>
      <c r="D1311" s="848" t="s">
        <v>124</v>
      </c>
      <c r="E1311" s="849" t="s">
        <v>954</v>
      </c>
      <c r="F1311" s="856" t="s">
        <v>1635</v>
      </c>
      <c r="G1311" s="845">
        <v>1413278</v>
      </c>
    </row>
    <row r="1312" spans="1:7" ht="39.75" customHeight="1">
      <c r="A1312" s="902"/>
      <c r="B1312" s="904"/>
      <c r="C1312" s="910"/>
      <c r="D1312" s="848" t="s">
        <v>65</v>
      </c>
      <c r="E1312" s="849" t="s">
        <v>954</v>
      </c>
      <c r="F1312" s="856" t="s">
        <v>1636</v>
      </c>
      <c r="G1312" s="845">
        <v>249402</v>
      </c>
    </row>
    <row r="1313" spans="1:7" ht="17.100000000000001" customHeight="1">
      <c r="A1313" s="902"/>
      <c r="B1313" s="1121"/>
      <c r="C1313" s="1123"/>
      <c r="D1313" s="881" t="s">
        <v>46</v>
      </c>
      <c r="E1313" s="935" t="s">
        <v>756</v>
      </c>
      <c r="F1313" s="856" t="s">
        <v>1637</v>
      </c>
      <c r="G1313" s="845">
        <v>8662281</v>
      </c>
    </row>
    <row r="1314" spans="1:7" ht="17.100000000000001" customHeight="1">
      <c r="A1314" s="902"/>
      <c r="B1314" s="1121"/>
      <c r="C1314" s="1122"/>
      <c r="D1314" s="875" t="s">
        <v>47</v>
      </c>
      <c r="E1314" s="849" t="s">
        <v>756</v>
      </c>
      <c r="F1314" s="856" t="s">
        <v>1638</v>
      </c>
      <c r="G1314" s="845">
        <v>1528638</v>
      </c>
    </row>
    <row r="1315" spans="1:7" ht="17.100000000000001" customHeight="1">
      <c r="A1315" s="902"/>
      <c r="B1315" s="1121"/>
      <c r="C1315" s="1122"/>
      <c r="D1315" s="848" t="s">
        <v>125</v>
      </c>
      <c r="E1315" s="849" t="s">
        <v>759</v>
      </c>
      <c r="F1315" s="856" t="s">
        <v>1639</v>
      </c>
      <c r="G1315" s="845">
        <v>573760</v>
      </c>
    </row>
    <row r="1316" spans="1:7" ht="17.100000000000001" customHeight="1">
      <c r="A1316" s="902"/>
      <c r="B1316" s="1121"/>
      <c r="C1316" s="1122"/>
      <c r="D1316" s="848" t="s">
        <v>90</v>
      </c>
      <c r="E1316" s="849" t="s">
        <v>759</v>
      </c>
      <c r="F1316" s="856" t="s">
        <v>1640</v>
      </c>
      <c r="G1316" s="845">
        <v>101252</v>
      </c>
    </row>
    <row r="1317" spans="1:7" ht="17.100000000000001" customHeight="1">
      <c r="A1317" s="902"/>
      <c r="B1317" s="1121"/>
      <c r="C1317" s="1122"/>
      <c r="D1317" s="848" t="s">
        <v>48</v>
      </c>
      <c r="E1317" s="849" t="s">
        <v>762</v>
      </c>
      <c r="F1317" s="856" t="s">
        <v>1641</v>
      </c>
      <c r="G1317" s="845">
        <v>1587676</v>
      </c>
    </row>
    <row r="1318" spans="1:7" ht="17.100000000000001" customHeight="1">
      <c r="A1318" s="902"/>
      <c r="B1318" s="1121"/>
      <c r="C1318" s="1122"/>
      <c r="D1318" s="848" t="s">
        <v>49</v>
      </c>
      <c r="E1318" s="849" t="s">
        <v>762</v>
      </c>
      <c r="F1318" s="856" t="s">
        <v>1642</v>
      </c>
      <c r="G1318" s="845">
        <v>280178</v>
      </c>
    </row>
    <row r="1319" spans="1:7" ht="17.100000000000001" customHeight="1">
      <c r="A1319" s="902"/>
      <c r="B1319" s="1121"/>
      <c r="C1319" s="1122"/>
      <c r="D1319" s="848" t="s">
        <v>50</v>
      </c>
      <c r="E1319" s="849" t="s">
        <v>765</v>
      </c>
      <c r="F1319" s="856" t="s">
        <v>1643</v>
      </c>
      <c r="G1319" s="845">
        <v>226283</v>
      </c>
    </row>
    <row r="1320" spans="1:7" ht="17.100000000000001" customHeight="1">
      <c r="A1320" s="902"/>
      <c r="B1320" s="1121"/>
      <c r="C1320" s="1122"/>
      <c r="D1320" s="848" t="s">
        <v>51</v>
      </c>
      <c r="E1320" s="849" t="s">
        <v>765</v>
      </c>
      <c r="F1320" s="856" t="s">
        <v>1644</v>
      </c>
      <c r="G1320" s="845">
        <v>39932</v>
      </c>
    </row>
    <row r="1321" spans="1:7" ht="17.100000000000001" customHeight="1">
      <c r="A1321" s="902"/>
      <c r="B1321" s="1121"/>
      <c r="C1321" s="1122"/>
      <c r="D1321" s="848" t="s">
        <v>52</v>
      </c>
      <c r="E1321" s="849" t="s">
        <v>768</v>
      </c>
      <c r="F1321" s="856" t="s">
        <v>1645</v>
      </c>
      <c r="G1321" s="845">
        <v>195500</v>
      </c>
    </row>
    <row r="1322" spans="1:7" ht="17.100000000000001" customHeight="1">
      <c r="A1322" s="902"/>
      <c r="B1322" s="1121"/>
      <c r="C1322" s="1122"/>
      <c r="D1322" s="848" t="s">
        <v>53</v>
      </c>
      <c r="E1322" s="849" t="s">
        <v>768</v>
      </c>
      <c r="F1322" s="856" t="s">
        <v>1646</v>
      </c>
      <c r="G1322" s="845">
        <v>34500</v>
      </c>
    </row>
    <row r="1323" spans="1:7" ht="17.100000000000001" customHeight="1">
      <c r="A1323" s="902"/>
      <c r="B1323" s="1121"/>
      <c r="C1323" s="1122"/>
      <c r="D1323" s="848" t="s">
        <v>54</v>
      </c>
      <c r="E1323" s="849" t="s">
        <v>774</v>
      </c>
      <c r="F1323" s="856" t="s">
        <v>1647</v>
      </c>
      <c r="G1323" s="845">
        <v>252365</v>
      </c>
    </row>
    <row r="1324" spans="1:7" ht="17.100000000000001" customHeight="1">
      <c r="A1324" s="902"/>
      <c r="B1324" s="1121"/>
      <c r="C1324" s="1122"/>
      <c r="D1324" s="848" t="s">
        <v>55</v>
      </c>
      <c r="E1324" s="849" t="s">
        <v>774</v>
      </c>
      <c r="F1324" s="856" t="s">
        <v>1648</v>
      </c>
      <c r="G1324" s="845">
        <v>44535</v>
      </c>
    </row>
    <row r="1325" spans="1:7" ht="17.100000000000001" customHeight="1">
      <c r="A1325" s="902"/>
      <c r="B1325" s="1121"/>
      <c r="C1325" s="1122"/>
      <c r="D1325" s="848" t="s">
        <v>131</v>
      </c>
      <c r="E1325" s="849" t="s">
        <v>777</v>
      </c>
      <c r="F1325" s="856" t="s">
        <v>1649</v>
      </c>
      <c r="G1325" s="845">
        <v>152660</v>
      </c>
    </row>
    <row r="1326" spans="1:7" ht="17.100000000000001" customHeight="1">
      <c r="A1326" s="902"/>
      <c r="B1326" s="1121"/>
      <c r="C1326" s="1122"/>
      <c r="D1326" s="848" t="s">
        <v>96</v>
      </c>
      <c r="E1326" s="849" t="s">
        <v>777</v>
      </c>
      <c r="F1326" s="856" t="s">
        <v>1650</v>
      </c>
      <c r="G1326" s="845">
        <v>26940</v>
      </c>
    </row>
    <row r="1327" spans="1:7" ht="17.100000000000001" customHeight="1">
      <c r="A1327" s="902"/>
      <c r="B1327" s="1121"/>
      <c r="C1327" s="1122"/>
      <c r="D1327" s="848" t="s">
        <v>132</v>
      </c>
      <c r="E1327" s="849" t="s">
        <v>780</v>
      </c>
      <c r="F1327" s="856" t="s">
        <v>1134</v>
      </c>
      <c r="G1327" s="845">
        <v>6800</v>
      </c>
    </row>
    <row r="1328" spans="1:7" ht="17.100000000000001" customHeight="1">
      <c r="A1328" s="902"/>
      <c r="B1328" s="1121"/>
      <c r="C1328" s="1122"/>
      <c r="D1328" s="848" t="s">
        <v>98</v>
      </c>
      <c r="E1328" s="849" t="s">
        <v>780</v>
      </c>
      <c r="F1328" s="856" t="s">
        <v>875</v>
      </c>
      <c r="G1328" s="845">
        <v>1200</v>
      </c>
    </row>
    <row r="1329" spans="1:7" ht="17.100000000000001" customHeight="1">
      <c r="A1329" s="902"/>
      <c r="B1329" s="1121"/>
      <c r="C1329" s="1122"/>
      <c r="D1329" s="848" t="s">
        <v>56</v>
      </c>
      <c r="E1329" s="849" t="s">
        <v>785</v>
      </c>
      <c r="F1329" s="856" t="s">
        <v>1651</v>
      </c>
      <c r="G1329" s="845">
        <v>615417</v>
      </c>
    </row>
    <row r="1330" spans="1:7" ht="17.100000000000001" customHeight="1">
      <c r="A1330" s="902"/>
      <c r="B1330" s="1121"/>
      <c r="C1330" s="1122"/>
      <c r="D1330" s="848" t="s">
        <v>57</v>
      </c>
      <c r="E1330" s="849" t="s">
        <v>785</v>
      </c>
      <c r="F1330" s="856" t="s">
        <v>1652</v>
      </c>
      <c r="G1330" s="845">
        <v>108603</v>
      </c>
    </row>
    <row r="1331" spans="1:7" ht="17.100000000000001" customHeight="1">
      <c r="A1331" s="902"/>
      <c r="B1331" s="1121"/>
      <c r="C1331" s="1122"/>
      <c r="D1331" s="848" t="s">
        <v>133</v>
      </c>
      <c r="E1331" s="849" t="s">
        <v>787</v>
      </c>
      <c r="F1331" s="856" t="s">
        <v>1098</v>
      </c>
      <c r="G1331" s="845">
        <v>14450</v>
      </c>
    </row>
    <row r="1332" spans="1:7" ht="17.100000000000001" customHeight="1">
      <c r="A1332" s="902"/>
      <c r="B1332" s="1121"/>
      <c r="C1332" s="1122"/>
      <c r="D1332" s="848" t="s">
        <v>117</v>
      </c>
      <c r="E1332" s="849" t="s">
        <v>787</v>
      </c>
      <c r="F1332" s="856" t="s">
        <v>876</v>
      </c>
      <c r="G1332" s="845">
        <v>2550</v>
      </c>
    </row>
    <row r="1333" spans="1:7" ht="26.25" customHeight="1">
      <c r="A1333" s="902"/>
      <c r="B1333" s="1121"/>
      <c r="C1333" s="1122"/>
      <c r="D1333" s="848" t="s">
        <v>134</v>
      </c>
      <c r="E1333" s="849" t="s">
        <v>789</v>
      </c>
      <c r="F1333" s="856" t="s">
        <v>1653</v>
      </c>
      <c r="G1333" s="845">
        <v>6800</v>
      </c>
    </row>
    <row r="1334" spans="1:7" ht="27.75" customHeight="1">
      <c r="A1334" s="902"/>
      <c r="B1334" s="1121"/>
      <c r="C1334" s="1122"/>
      <c r="D1334" s="848" t="s">
        <v>119</v>
      </c>
      <c r="E1334" s="849" t="s">
        <v>789</v>
      </c>
      <c r="F1334" s="856" t="s">
        <v>639</v>
      </c>
      <c r="G1334" s="845">
        <v>1200</v>
      </c>
    </row>
    <row r="1335" spans="1:7" ht="25.5" customHeight="1">
      <c r="A1335" s="902"/>
      <c r="B1335" s="1121"/>
      <c r="C1335" s="1122"/>
      <c r="D1335" s="848" t="s">
        <v>135</v>
      </c>
      <c r="E1335" s="849" t="s">
        <v>792</v>
      </c>
      <c r="F1335" s="856" t="s">
        <v>1654</v>
      </c>
      <c r="G1335" s="845">
        <v>11900</v>
      </c>
    </row>
    <row r="1336" spans="1:7" ht="27.75" customHeight="1">
      <c r="A1336" s="902"/>
      <c r="B1336" s="1121"/>
      <c r="C1336" s="1122"/>
      <c r="D1336" s="848" t="s">
        <v>101</v>
      </c>
      <c r="E1336" s="849" t="s">
        <v>792</v>
      </c>
      <c r="F1336" s="856" t="s">
        <v>1100</v>
      </c>
      <c r="G1336" s="851">
        <v>2100</v>
      </c>
    </row>
    <row r="1337" spans="1:7" ht="17.100000000000001" customHeight="1">
      <c r="A1337" s="902"/>
      <c r="B1337" s="1121"/>
      <c r="C1337" s="1122"/>
      <c r="D1337" s="848" t="s">
        <v>136</v>
      </c>
      <c r="E1337" s="849" t="s">
        <v>795</v>
      </c>
      <c r="F1337" s="856" t="s">
        <v>778</v>
      </c>
      <c r="G1337" s="851">
        <v>522750</v>
      </c>
    </row>
    <row r="1338" spans="1:7" ht="17.100000000000001" customHeight="1">
      <c r="A1338" s="902"/>
      <c r="B1338" s="1121"/>
      <c r="C1338" s="1122"/>
      <c r="D1338" s="848" t="s">
        <v>137</v>
      </c>
      <c r="E1338" s="849" t="s">
        <v>795</v>
      </c>
      <c r="F1338" s="856" t="s">
        <v>865</v>
      </c>
      <c r="G1338" s="851">
        <v>92250</v>
      </c>
    </row>
    <row r="1339" spans="1:7" ht="23.25" customHeight="1">
      <c r="A1339" s="902"/>
      <c r="B1339" s="1121"/>
      <c r="C1339" s="1122"/>
      <c r="D1339" s="848" t="s">
        <v>126</v>
      </c>
      <c r="E1339" s="849" t="s">
        <v>797</v>
      </c>
      <c r="F1339" s="856" t="s">
        <v>1655</v>
      </c>
      <c r="G1339" s="851">
        <v>714000</v>
      </c>
    </row>
    <row r="1340" spans="1:7" ht="26.25" customHeight="1">
      <c r="A1340" s="902"/>
      <c r="B1340" s="1121"/>
      <c r="C1340" s="1122"/>
      <c r="D1340" s="848" t="s">
        <v>105</v>
      </c>
      <c r="E1340" s="849" t="s">
        <v>797</v>
      </c>
      <c r="F1340" s="856" t="s">
        <v>1656</v>
      </c>
      <c r="G1340" s="851">
        <v>126000</v>
      </c>
    </row>
    <row r="1341" spans="1:7" ht="17.100000000000001" customHeight="1">
      <c r="A1341" s="902"/>
      <c r="B1341" s="1121"/>
      <c r="C1341" s="1122"/>
      <c r="D1341" s="848" t="s">
        <v>127</v>
      </c>
      <c r="E1341" s="849" t="s">
        <v>798</v>
      </c>
      <c r="F1341" s="856" t="s">
        <v>1657</v>
      </c>
      <c r="G1341" s="851">
        <v>51425</v>
      </c>
    </row>
    <row r="1342" spans="1:7" ht="17.100000000000001" customHeight="1">
      <c r="A1342" s="902"/>
      <c r="B1342" s="1121"/>
      <c r="C1342" s="1122"/>
      <c r="D1342" s="848" t="s">
        <v>107</v>
      </c>
      <c r="E1342" s="849" t="s">
        <v>798</v>
      </c>
      <c r="F1342" s="856" t="s">
        <v>1658</v>
      </c>
      <c r="G1342" s="851">
        <v>9075</v>
      </c>
    </row>
    <row r="1343" spans="1:7" ht="17.100000000000001" customHeight="1">
      <c r="A1343" s="902"/>
      <c r="B1343" s="1121"/>
      <c r="C1343" s="1122"/>
      <c r="D1343" s="848" t="s">
        <v>128</v>
      </c>
      <c r="E1343" s="849" t="s">
        <v>881</v>
      </c>
      <c r="F1343" s="856" t="s">
        <v>1653</v>
      </c>
      <c r="G1343" s="851">
        <v>3825</v>
      </c>
    </row>
    <row r="1344" spans="1:7" ht="17.100000000000001" customHeight="1">
      <c r="A1344" s="902"/>
      <c r="B1344" s="1121"/>
      <c r="C1344" s="1122"/>
      <c r="D1344" s="848" t="s">
        <v>109</v>
      </c>
      <c r="E1344" s="849" t="s">
        <v>881</v>
      </c>
      <c r="F1344" s="856" t="s">
        <v>639</v>
      </c>
      <c r="G1344" s="851">
        <v>675</v>
      </c>
    </row>
    <row r="1345" spans="1:7" ht="17.100000000000001" customHeight="1">
      <c r="A1345" s="902"/>
      <c r="B1345" s="1121"/>
      <c r="C1345" s="1122"/>
      <c r="D1345" s="848" t="s">
        <v>129</v>
      </c>
      <c r="E1345" s="849" t="s">
        <v>814</v>
      </c>
      <c r="F1345" s="856" t="s">
        <v>1659</v>
      </c>
      <c r="G1345" s="851">
        <v>121550</v>
      </c>
    </row>
    <row r="1346" spans="1:7" ht="17.100000000000001" customHeight="1">
      <c r="A1346" s="902"/>
      <c r="B1346" s="1121"/>
      <c r="C1346" s="1122"/>
      <c r="D1346" s="848" t="s">
        <v>130</v>
      </c>
      <c r="E1346" s="849" t="s">
        <v>814</v>
      </c>
      <c r="F1346" s="856" t="s">
        <v>1660</v>
      </c>
      <c r="G1346" s="851">
        <v>21450</v>
      </c>
    </row>
    <row r="1347" spans="1:7" ht="17.100000000000001" customHeight="1">
      <c r="A1347" s="902"/>
      <c r="B1347" s="904"/>
      <c r="C1347" s="852"/>
      <c r="D1347" s="1121"/>
      <c r="E1347" s="1123"/>
      <c r="F1347" s="1123"/>
      <c r="G1347" s="1124"/>
    </row>
    <row r="1348" spans="1:7" ht="17.100000000000001" customHeight="1">
      <c r="A1348" s="902"/>
      <c r="B1348" s="904"/>
      <c r="C1348" s="852"/>
      <c r="D1348" s="1144" t="s">
        <v>847</v>
      </c>
      <c r="E1348" s="1145"/>
      <c r="F1348" s="857"/>
      <c r="G1348" s="843">
        <f>G1349</f>
        <v>90000</v>
      </c>
    </row>
    <row r="1349" spans="1:7" ht="17.100000000000001" customHeight="1">
      <c r="A1349" s="902"/>
      <c r="B1349" s="904"/>
      <c r="C1349" s="852"/>
      <c r="D1349" s="1146" t="s">
        <v>821</v>
      </c>
      <c r="E1349" s="1147"/>
      <c r="F1349" s="856"/>
      <c r="G1349" s="851">
        <f>SUM(G1350:G1351)</f>
        <v>90000</v>
      </c>
    </row>
    <row r="1350" spans="1:7" ht="17.100000000000001" customHeight="1">
      <c r="A1350" s="902"/>
      <c r="B1350" s="1121"/>
      <c r="C1350" s="1122"/>
      <c r="D1350" s="848" t="s">
        <v>181</v>
      </c>
      <c r="E1350" s="849" t="s">
        <v>848</v>
      </c>
      <c r="F1350" s="856" t="s">
        <v>1661</v>
      </c>
      <c r="G1350" s="851">
        <v>55000</v>
      </c>
    </row>
    <row r="1351" spans="1:7" ht="17.100000000000001" customHeight="1">
      <c r="A1351" s="902"/>
      <c r="B1351" s="1148"/>
      <c r="C1351" s="1149"/>
      <c r="D1351" s="848" t="s">
        <v>225</v>
      </c>
      <c r="E1351" s="849" t="s">
        <v>822</v>
      </c>
      <c r="F1351" s="856" t="s">
        <v>1032</v>
      </c>
      <c r="G1351" s="851">
        <v>35000</v>
      </c>
    </row>
    <row r="1352" spans="1:7" ht="17.100000000000001" customHeight="1">
      <c r="A1352" s="902"/>
      <c r="B1352" s="1132" t="s">
        <v>83</v>
      </c>
      <c r="C1352" s="1133"/>
      <c r="D1352" s="838"/>
      <c r="E1352" s="839" t="s">
        <v>385</v>
      </c>
      <c r="F1352" s="858" t="s">
        <v>1662</v>
      </c>
      <c r="G1352" s="841">
        <f>G1353</f>
        <v>9126591</v>
      </c>
    </row>
    <row r="1353" spans="1:7" ht="17.100000000000001" customHeight="1">
      <c r="A1353" s="902"/>
      <c r="B1353" s="1134"/>
      <c r="C1353" s="1135"/>
      <c r="D1353" s="1138" t="s">
        <v>752</v>
      </c>
      <c r="E1353" s="1139"/>
      <c r="F1353" s="859"/>
      <c r="G1353" s="843">
        <f>G1354+G1357</f>
        <v>9126591</v>
      </c>
    </row>
    <row r="1354" spans="1:7" ht="17.100000000000001" customHeight="1">
      <c r="A1354" s="902"/>
      <c r="B1354" s="1136"/>
      <c r="C1354" s="1137"/>
      <c r="D1354" s="1140" t="s">
        <v>854</v>
      </c>
      <c r="E1354" s="1152"/>
      <c r="F1354" s="860"/>
      <c r="G1354" s="851">
        <f>G1355</f>
        <v>5626591</v>
      </c>
    </row>
    <row r="1355" spans="1:7" ht="39" customHeight="1">
      <c r="A1355" s="902"/>
      <c r="B1355" s="1136"/>
      <c r="C1355" s="1137"/>
      <c r="D1355" s="848" t="s">
        <v>65</v>
      </c>
      <c r="E1355" s="849" t="s">
        <v>954</v>
      </c>
      <c r="F1355" s="856" t="s">
        <v>1663</v>
      </c>
      <c r="G1355" s="851">
        <v>5626591</v>
      </c>
    </row>
    <row r="1356" spans="1:7" ht="17.100000000000001" customHeight="1">
      <c r="A1356" s="902"/>
      <c r="B1356" s="1136"/>
      <c r="C1356" s="1137"/>
      <c r="D1356" s="1121"/>
      <c r="E1356" s="1123"/>
      <c r="F1356" s="1123"/>
      <c r="G1356" s="1124"/>
    </row>
    <row r="1357" spans="1:7" ht="17.100000000000001" customHeight="1">
      <c r="A1357" s="902"/>
      <c r="B1357" s="1136"/>
      <c r="C1357" s="1137"/>
      <c r="D1357" s="1140" t="s">
        <v>860</v>
      </c>
      <c r="E1357" s="1152"/>
      <c r="F1357" s="860"/>
      <c r="G1357" s="851">
        <f>SUM(G1358:G1391)</f>
        <v>3500000</v>
      </c>
    </row>
    <row r="1358" spans="1:7" ht="17.100000000000001" customHeight="1">
      <c r="A1358" s="902"/>
      <c r="B1358" s="1121"/>
      <c r="C1358" s="1122"/>
      <c r="D1358" s="848" t="s">
        <v>144</v>
      </c>
      <c r="E1358" s="849" t="s">
        <v>818</v>
      </c>
      <c r="F1358" s="856" t="s">
        <v>1664</v>
      </c>
      <c r="G1358" s="851">
        <v>595</v>
      </c>
    </row>
    <row r="1359" spans="1:7" ht="17.100000000000001" customHeight="1">
      <c r="A1359" s="902"/>
      <c r="B1359" s="1121"/>
      <c r="C1359" s="1122"/>
      <c r="D1359" s="848" t="s">
        <v>145</v>
      </c>
      <c r="E1359" s="849" t="s">
        <v>818</v>
      </c>
      <c r="F1359" s="856" t="s">
        <v>1665</v>
      </c>
      <c r="G1359" s="851">
        <v>105</v>
      </c>
    </row>
    <row r="1360" spans="1:7" ht="17.100000000000001" customHeight="1">
      <c r="A1360" s="902"/>
      <c r="B1360" s="1121"/>
      <c r="C1360" s="1122"/>
      <c r="D1360" s="848" t="s">
        <v>88</v>
      </c>
      <c r="E1360" s="849" t="s">
        <v>756</v>
      </c>
      <c r="F1360" s="856" t="s">
        <v>1666</v>
      </c>
      <c r="G1360" s="851">
        <v>420151</v>
      </c>
    </row>
    <row r="1361" spans="1:7" ht="17.100000000000001" customHeight="1">
      <c r="A1361" s="902"/>
      <c r="B1361" s="1121"/>
      <c r="C1361" s="1122"/>
      <c r="D1361" s="848" t="s">
        <v>47</v>
      </c>
      <c r="E1361" s="849" t="s">
        <v>756</v>
      </c>
      <c r="F1361" s="856" t="s">
        <v>1667</v>
      </c>
      <c r="G1361" s="851">
        <v>74144</v>
      </c>
    </row>
    <row r="1362" spans="1:7" ht="17.100000000000001" customHeight="1">
      <c r="A1362" s="902"/>
      <c r="B1362" s="1121"/>
      <c r="C1362" s="1122"/>
      <c r="D1362" s="848" t="s">
        <v>89</v>
      </c>
      <c r="E1362" s="849" t="s">
        <v>759</v>
      </c>
      <c r="F1362" s="856" t="s">
        <v>1668</v>
      </c>
      <c r="G1362" s="851">
        <v>28452</v>
      </c>
    </row>
    <row r="1363" spans="1:7" ht="17.100000000000001" customHeight="1">
      <c r="A1363" s="902"/>
      <c r="B1363" s="1121"/>
      <c r="C1363" s="1122"/>
      <c r="D1363" s="848" t="s">
        <v>90</v>
      </c>
      <c r="E1363" s="849" t="s">
        <v>759</v>
      </c>
      <c r="F1363" s="856" t="s">
        <v>1669</v>
      </c>
      <c r="G1363" s="851">
        <v>5021</v>
      </c>
    </row>
    <row r="1364" spans="1:7" ht="17.100000000000001" customHeight="1">
      <c r="A1364" s="902"/>
      <c r="B1364" s="1121"/>
      <c r="C1364" s="1122"/>
      <c r="D1364" s="848" t="s">
        <v>91</v>
      </c>
      <c r="E1364" s="849" t="s">
        <v>762</v>
      </c>
      <c r="F1364" s="856" t="s">
        <v>1670</v>
      </c>
      <c r="G1364" s="851">
        <v>76713</v>
      </c>
    </row>
    <row r="1365" spans="1:7" ht="17.100000000000001" customHeight="1">
      <c r="A1365" s="902"/>
      <c r="B1365" s="1121"/>
      <c r="C1365" s="1122"/>
      <c r="D1365" s="848" t="s">
        <v>49</v>
      </c>
      <c r="E1365" s="849" t="s">
        <v>762</v>
      </c>
      <c r="F1365" s="856" t="s">
        <v>1671</v>
      </c>
      <c r="G1365" s="851">
        <v>13537</v>
      </c>
    </row>
    <row r="1366" spans="1:7" ht="17.100000000000001" customHeight="1">
      <c r="A1366" s="902"/>
      <c r="B1366" s="1121"/>
      <c r="C1366" s="1122"/>
      <c r="D1366" s="848" t="s">
        <v>92</v>
      </c>
      <c r="E1366" s="849" t="s">
        <v>765</v>
      </c>
      <c r="F1366" s="856" t="s">
        <v>1672</v>
      </c>
      <c r="G1366" s="851">
        <v>10991</v>
      </c>
    </row>
    <row r="1367" spans="1:7" ht="17.100000000000001" customHeight="1">
      <c r="A1367" s="902"/>
      <c r="B1367" s="1121"/>
      <c r="C1367" s="1122"/>
      <c r="D1367" s="848" t="s">
        <v>51</v>
      </c>
      <c r="E1367" s="849" t="s">
        <v>765</v>
      </c>
      <c r="F1367" s="856" t="s">
        <v>1673</v>
      </c>
      <c r="G1367" s="851">
        <v>1939</v>
      </c>
    </row>
    <row r="1368" spans="1:7" ht="17.100000000000001" customHeight="1">
      <c r="A1368" s="902"/>
      <c r="B1368" s="1121"/>
      <c r="C1368" s="1122"/>
      <c r="D1368" s="848" t="s">
        <v>93</v>
      </c>
      <c r="E1368" s="849" t="s">
        <v>768</v>
      </c>
      <c r="F1368" s="856" t="s">
        <v>1674</v>
      </c>
      <c r="G1368" s="851">
        <v>6035</v>
      </c>
    </row>
    <row r="1369" spans="1:7" ht="17.100000000000001" customHeight="1">
      <c r="A1369" s="902"/>
      <c r="B1369" s="1121"/>
      <c r="C1369" s="1122"/>
      <c r="D1369" s="848" t="s">
        <v>53</v>
      </c>
      <c r="E1369" s="849" t="s">
        <v>768</v>
      </c>
      <c r="F1369" s="856" t="s">
        <v>1675</v>
      </c>
      <c r="G1369" s="851">
        <v>1065</v>
      </c>
    </row>
    <row r="1370" spans="1:7" ht="17.100000000000001" customHeight="1">
      <c r="A1370" s="902"/>
      <c r="B1370" s="1121"/>
      <c r="C1370" s="1122"/>
      <c r="D1370" s="848" t="s">
        <v>94</v>
      </c>
      <c r="E1370" s="849" t="s">
        <v>774</v>
      </c>
      <c r="F1370" s="856" t="s">
        <v>1676</v>
      </c>
      <c r="G1370" s="851">
        <v>139504</v>
      </c>
    </row>
    <row r="1371" spans="1:7" ht="17.100000000000001" customHeight="1">
      <c r="A1371" s="902"/>
      <c r="B1371" s="1121"/>
      <c r="C1371" s="1122"/>
      <c r="D1371" s="848" t="s">
        <v>55</v>
      </c>
      <c r="E1371" s="849" t="s">
        <v>774</v>
      </c>
      <c r="F1371" s="856" t="s">
        <v>1677</v>
      </c>
      <c r="G1371" s="851">
        <v>24619</v>
      </c>
    </row>
    <row r="1372" spans="1:7" ht="17.100000000000001" customHeight="1">
      <c r="A1372" s="902"/>
      <c r="B1372" s="1121"/>
      <c r="C1372" s="1122"/>
      <c r="D1372" s="848" t="s">
        <v>95</v>
      </c>
      <c r="E1372" s="849" t="s">
        <v>777</v>
      </c>
      <c r="F1372" s="856" t="s">
        <v>1678</v>
      </c>
      <c r="G1372" s="851">
        <v>3576</v>
      </c>
    </row>
    <row r="1373" spans="1:7" ht="17.100000000000001" customHeight="1">
      <c r="A1373" s="902"/>
      <c r="B1373" s="1121"/>
      <c r="C1373" s="1122"/>
      <c r="D1373" s="848" t="s">
        <v>96</v>
      </c>
      <c r="E1373" s="849" t="s">
        <v>777</v>
      </c>
      <c r="F1373" s="856" t="s">
        <v>1679</v>
      </c>
      <c r="G1373" s="851">
        <v>631</v>
      </c>
    </row>
    <row r="1374" spans="1:7" ht="17.100000000000001" customHeight="1">
      <c r="A1374" s="902"/>
      <c r="B1374" s="1121"/>
      <c r="C1374" s="1122"/>
      <c r="D1374" s="848" t="s">
        <v>146</v>
      </c>
      <c r="E1374" s="849" t="s">
        <v>783</v>
      </c>
      <c r="F1374" s="856" t="s">
        <v>1597</v>
      </c>
      <c r="G1374" s="851">
        <v>1275</v>
      </c>
    </row>
    <row r="1375" spans="1:7" ht="17.100000000000001" customHeight="1">
      <c r="A1375" s="902"/>
      <c r="B1375" s="1121"/>
      <c r="C1375" s="1122"/>
      <c r="D1375" s="848" t="s">
        <v>147</v>
      </c>
      <c r="E1375" s="849" t="s">
        <v>783</v>
      </c>
      <c r="F1375" s="856" t="s">
        <v>1596</v>
      </c>
      <c r="G1375" s="851">
        <v>225</v>
      </c>
    </row>
    <row r="1376" spans="1:7" ht="17.100000000000001" customHeight="1">
      <c r="A1376" s="902"/>
      <c r="B1376" s="1121"/>
      <c r="C1376" s="1122"/>
      <c r="D1376" s="848" t="s">
        <v>99</v>
      </c>
      <c r="E1376" s="849" t="s">
        <v>785</v>
      </c>
      <c r="F1376" s="856" t="s">
        <v>1680</v>
      </c>
      <c r="G1376" s="851">
        <v>2211633</v>
      </c>
    </row>
    <row r="1377" spans="1:7" ht="17.100000000000001" customHeight="1">
      <c r="A1377" s="902"/>
      <c r="B1377" s="1121"/>
      <c r="C1377" s="1122"/>
      <c r="D1377" s="848" t="s">
        <v>57</v>
      </c>
      <c r="E1377" s="849" t="s">
        <v>785</v>
      </c>
      <c r="F1377" s="856" t="s">
        <v>1681</v>
      </c>
      <c r="G1377" s="851">
        <v>390288</v>
      </c>
    </row>
    <row r="1378" spans="1:7" ht="17.100000000000001" customHeight="1">
      <c r="A1378" s="902"/>
      <c r="B1378" s="1121"/>
      <c r="C1378" s="1122"/>
      <c r="D1378" s="848" t="s">
        <v>116</v>
      </c>
      <c r="E1378" s="849" t="s">
        <v>787</v>
      </c>
      <c r="F1378" s="856" t="s">
        <v>1682</v>
      </c>
      <c r="G1378" s="851">
        <v>3347</v>
      </c>
    </row>
    <row r="1379" spans="1:7" ht="17.100000000000001" customHeight="1">
      <c r="A1379" s="902"/>
      <c r="B1379" s="1121"/>
      <c r="C1379" s="1122"/>
      <c r="D1379" s="848" t="s">
        <v>117</v>
      </c>
      <c r="E1379" s="849" t="s">
        <v>787</v>
      </c>
      <c r="F1379" s="856" t="s">
        <v>539</v>
      </c>
      <c r="G1379" s="851">
        <v>591</v>
      </c>
    </row>
    <row r="1380" spans="1:7" ht="27.75" customHeight="1">
      <c r="A1380" s="902"/>
      <c r="B1380" s="1121"/>
      <c r="C1380" s="1122"/>
      <c r="D1380" s="848" t="s">
        <v>118</v>
      </c>
      <c r="E1380" s="849" t="s">
        <v>789</v>
      </c>
      <c r="F1380" s="856" t="s">
        <v>1683</v>
      </c>
      <c r="G1380" s="851">
        <v>1143</v>
      </c>
    </row>
    <row r="1381" spans="1:7" ht="26.25" customHeight="1">
      <c r="A1381" s="902"/>
      <c r="B1381" s="1121"/>
      <c r="C1381" s="1122"/>
      <c r="D1381" s="848" t="s">
        <v>119</v>
      </c>
      <c r="E1381" s="849" t="s">
        <v>789</v>
      </c>
      <c r="F1381" s="856" t="s">
        <v>1684</v>
      </c>
      <c r="G1381" s="851">
        <v>202</v>
      </c>
    </row>
    <row r="1382" spans="1:7" ht="27.75" customHeight="1">
      <c r="A1382" s="902"/>
      <c r="B1382" s="1121"/>
      <c r="C1382" s="1122"/>
      <c r="D1382" s="848" t="s">
        <v>100</v>
      </c>
      <c r="E1382" s="849" t="s">
        <v>792</v>
      </c>
      <c r="F1382" s="856" t="s">
        <v>1685</v>
      </c>
      <c r="G1382" s="851">
        <v>1998</v>
      </c>
    </row>
    <row r="1383" spans="1:7" ht="24" customHeight="1">
      <c r="A1383" s="902"/>
      <c r="B1383" s="1121"/>
      <c r="C1383" s="1122"/>
      <c r="D1383" s="848" t="s">
        <v>101</v>
      </c>
      <c r="E1383" s="849" t="s">
        <v>792</v>
      </c>
      <c r="F1383" s="856" t="s">
        <v>1686</v>
      </c>
      <c r="G1383" s="851">
        <v>353</v>
      </c>
    </row>
    <row r="1384" spans="1:7" ht="20.100000000000001" customHeight="1">
      <c r="A1384" s="902"/>
      <c r="B1384" s="1121"/>
      <c r="C1384" s="1122"/>
      <c r="D1384" s="848" t="s">
        <v>104</v>
      </c>
      <c r="E1384" s="849" t="s">
        <v>797</v>
      </c>
      <c r="F1384" s="856" t="s">
        <v>1687</v>
      </c>
      <c r="G1384" s="851">
        <v>15754</v>
      </c>
    </row>
    <row r="1385" spans="1:7" ht="20.100000000000001" customHeight="1">
      <c r="A1385" s="902"/>
      <c r="B1385" s="1121"/>
      <c r="C1385" s="1122"/>
      <c r="D1385" s="848" t="s">
        <v>105</v>
      </c>
      <c r="E1385" s="849" t="s">
        <v>797</v>
      </c>
      <c r="F1385" s="856" t="s">
        <v>1688</v>
      </c>
      <c r="G1385" s="851">
        <v>2780</v>
      </c>
    </row>
    <row r="1386" spans="1:7" ht="17.100000000000001" customHeight="1">
      <c r="A1386" s="902"/>
      <c r="B1386" s="1121"/>
      <c r="C1386" s="1122"/>
      <c r="D1386" s="848" t="s">
        <v>106</v>
      </c>
      <c r="E1386" s="849" t="s">
        <v>798</v>
      </c>
      <c r="F1386" s="856" t="s">
        <v>1689</v>
      </c>
      <c r="G1386" s="851">
        <v>39061</v>
      </c>
    </row>
    <row r="1387" spans="1:7" ht="17.100000000000001" customHeight="1">
      <c r="A1387" s="902"/>
      <c r="B1387" s="1121"/>
      <c r="C1387" s="1122"/>
      <c r="D1387" s="848" t="s">
        <v>107</v>
      </c>
      <c r="E1387" s="849" t="s">
        <v>798</v>
      </c>
      <c r="F1387" s="856" t="s">
        <v>1690</v>
      </c>
      <c r="G1387" s="851">
        <v>6894</v>
      </c>
    </row>
    <row r="1388" spans="1:7" ht="17.100000000000001" customHeight="1">
      <c r="A1388" s="902"/>
      <c r="B1388" s="1121"/>
      <c r="C1388" s="1122"/>
      <c r="D1388" s="848" t="s">
        <v>148</v>
      </c>
      <c r="E1388" s="849" t="s">
        <v>801</v>
      </c>
      <c r="F1388" s="856" t="s">
        <v>1691</v>
      </c>
      <c r="G1388" s="851">
        <v>1285</v>
      </c>
    </row>
    <row r="1389" spans="1:7" ht="17.100000000000001" customHeight="1">
      <c r="A1389" s="902"/>
      <c r="B1389" s="1121"/>
      <c r="C1389" s="1122"/>
      <c r="D1389" s="848" t="s">
        <v>149</v>
      </c>
      <c r="E1389" s="849" t="s">
        <v>801</v>
      </c>
      <c r="F1389" s="856" t="s">
        <v>1692</v>
      </c>
      <c r="G1389" s="851">
        <v>226</v>
      </c>
    </row>
    <row r="1390" spans="1:7" ht="17.100000000000001" customHeight="1">
      <c r="A1390" s="902"/>
      <c r="B1390" s="1121"/>
      <c r="C1390" s="1122"/>
      <c r="D1390" s="848" t="s">
        <v>120</v>
      </c>
      <c r="E1390" s="849" t="s">
        <v>804</v>
      </c>
      <c r="F1390" s="856" t="s">
        <v>1693</v>
      </c>
      <c r="G1390" s="851">
        <v>13487</v>
      </c>
    </row>
    <row r="1391" spans="1:7" ht="17.100000000000001" customHeight="1">
      <c r="A1391" s="902"/>
      <c r="B1391" s="1121"/>
      <c r="C1391" s="1122"/>
      <c r="D1391" s="848" t="s">
        <v>121</v>
      </c>
      <c r="E1391" s="849" t="s">
        <v>804</v>
      </c>
      <c r="F1391" s="856" t="s">
        <v>1694</v>
      </c>
      <c r="G1391" s="851">
        <v>2380</v>
      </c>
    </row>
    <row r="1392" spans="1:7" ht="17.100000000000001" customHeight="1">
      <c r="A1392" s="834" t="s">
        <v>572</v>
      </c>
      <c r="B1392" s="1130"/>
      <c r="C1392" s="1131"/>
      <c r="D1392" s="834"/>
      <c r="E1392" s="835" t="s">
        <v>1695</v>
      </c>
      <c r="F1392" s="862" t="s">
        <v>1696</v>
      </c>
      <c r="G1392" s="837">
        <v>7559369</v>
      </c>
    </row>
    <row r="1393" spans="1:7" ht="17.100000000000001" customHeight="1">
      <c r="A1393" s="902"/>
      <c r="B1393" s="1132" t="s">
        <v>1697</v>
      </c>
      <c r="C1393" s="1133"/>
      <c r="D1393" s="838"/>
      <c r="E1393" s="839" t="s">
        <v>1698</v>
      </c>
      <c r="F1393" s="858" t="s">
        <v>1699</v>
      </c>
      <c r="G1393" s="841">
        <f>G1394</f>
        <v>752369</v>
      </c>
    </row>
    <row r="1394" spans="1:7" ht="17.100000000000001" customHeight="1">
      <c r="A1394" s="902"/>
      <c r="B1394" s="904"/>
      <c r="C1394" s="852"/>
      <c r="D1394" s="1138" t="s">
        <v>752</v>
      </c>
      <c r="E1394" s="1139"/>
      <c r="F1394" s="857"/>
      <c r="G1394" s="843">
        <f>G1395+G1410</f>
        <v>752369</v>
      </c>
    </row>
    <row r="1395" spans="1:7" ht="17.100000000000001" customHeight="1">
      <c r="A1395" s="902"/>
      <c r="B1395" s="904"/>
      <c r="C1395" s="852"/>
      <c r="D1395" s="1202" t="s">
        <v>753</v>
      </c>
      <c r="E1395" s="1203"/>
      <c r="F1395" s="856"/>
      <c r="G1395" s="851">
        <f>G1396+G1402</f>
        <v>748635</v>
      </c>
    </row>
    <row r="1396" spans="1:7" ht="17.100000000000001" customHeight="1">
      <c r="A1396" s="902"/>
      <c r="B1396" s="904"/>
      <c r="C1396" s="852"/>
      <c r="D1396" s="1206" t="s">
        <v>754</v>
      </c>
      <c r="E1396" s="1207"/>
      <c r="F1396" s="856"/>
      <c r="G1396" s="851">
        <f>SUM(G1397:G1400)</f>
        <v>661882</v>
      </c>
    </row>
    <row r="1397" spans="1:7" ht="17.100000000000001" customHeight="1">
      <c r="A1397" s="902"/>
      <c r="B1397" s="1121"/>
      <c r="C1397" s="1122"/>
      <c r="D1397" s="848" t="s">
        <v>755</v>
      </c>
      <c r="E1397" s="849" t="s">
        <v>756</v>
      </c>
      <c r="F1397" s="856" t="s">
        <v>1700</v>
      </c>
      <c r="G1397" s="851">
        <v>514925</v>
      </c>
    </row>
    <row r="1398" spans="1:7" ht="17.100000000000001" customHeight="1">
      <c r="A1398" s="902"/>
      <c r="B1398" s="1121"/>
      <c r="C1398" s="1122"/>
      <c r="D1398" s="848" t="s">
        <v>758</v>
      </c>
      <c r="E1398" s="849" t="s">
        <v>759</v>
      </c>
      <c r="F1398" s="856" t="s">
        <v>1701</v>
      </c>
      <c r="G1398" s="851">
        <v>41331</v>
      </c>
    </row>
    <row r="1399" spans="1:7" ht="17.100000000000001" customHeight="1">
      <c r="A1399" s="902"/>
      <c r="B1399" s="1121"/>
      <c r="C1399" s="1122"/>
      <c r="D1399" s="848" t="s">
        <v>761</v>
      </c>
      <c r="E1399" s="849" t="s">
        <v>762</v>
      </c>
      <c r="F1399" s="856" t="s">
        <v>1702</v>
      </c>
      <c r="G1399" s="851">
        <v>92389</v>
      </c>
    </row>
    <row r="1400" spans="1:7" ht="17.100000000000001" customHeight="1">
      <c r="A1400" s="902"/>
      <c r="B1400" s="1121"/>
      <c r="C1400" s="1122"/>
      <c r="D1400" s="848" t="s">
        <v>764</v>
      </c>
      <c r="E1400" s="849" t="s">
        <v>765</v>
      </c>
      <c r="F1400" s="856" t="s">
        <v>1703</v>
      </c>
      <c r="G1400" s="851">
        <v>13237</v>
      </c>
    </row>
    <row r="1401" spans="1:7" ht="17.100000000000001" customHeight="1">
      <c r="A1401" s="902"/>
      <c r="B1401" s="904"/>
      <c r="C1401" s="852"/>
      <c r="D1401" s="1121"/>
      <c r="E1401" s="1123"/>
      <c r="F1401" s="1123"/>
      <c r="G1401" s="1124"/>
    </row>
    <row r="1402" spans="1:7" ht="17.100000000000001" customHeight="1">
      <c r="A1402" s="902"/>
      <c r="B1402" s="904"/>
      <c r="C1402" s="852"/>
      <c r="D1402" s="1119" t="s">
        <v>770</v>
      </c>
      <c r="E1402" s="1120"/>
      <c r="F1402" s="856"/>
      <c r="G1402" s="851">
        <f>SUM(G1403:G1408)</f>
        <v>86753</v>
      </c>
    </row>
    <row r="1403" spans="1:7" ht="17.100000000000001" customHeight="1">
      <c r="A1403" s="902"/>
      <c r="B1403" s="1121"/>
      <c r="C1403" s="1122"/>
      <c r="D1403" s="848" t="s">
        <v>227</v>
      </c>
      <c r="E1403" s="849" t="s">
        <v>774</v>
      </c>
      <c r="F1403" s="856" t="s">
        <v>1704</v>
      </c>
      <c r="G1403" s="851">
        <v>21132</v>
      </c>
    </row>
    <row r="1404" spans="1:7" ht="17.100000000000001" customHeight="1">
      <c r="A1404" s="902"/>
      <c r="B1404" s="1121"/>
      <c r="C1404" s="1122"/>
      <c r="D1404" s="848" t="s">
        <v>776</v>
      </c>
      <c r="E1404" s="849" t="s">
        <v>777</v>
      </c>
      <c r="F1404" s="856" t="s">
        <v>1705</v>
      </c>
      <c r="G1404" s="851">
        <v>35231</v>
      </c>
    </row>
    <row r="1405" spans="1:7" ht="17.100000000000001" customHeight="1">
      <c r="A1405" s="902"/>
      <c r="B1405" s="1121"/>
      <c r="C1405" s="1122"/>
      <c r="D1405" s="848" t="s">
        <v>782</v>
      </c>
      <c r="E1405" s="849" t="s">
        <v>783</v>
      </c>
      <c r="F1405" s="856" t="s">
        <v>1675</v>
      </c>
      <c r="G1405" s="851">
        <v>551</v>
      </c>
    </row>
    <row r="1406" spans="1:7" ht="17.100000000000001" customHeight="1">
      <c r="A1406" s="902"/>
      <c r="B1406" s="1121"/>
      <c r="C1406" s="1122"/>
      <c r="D1406" s="848" t="s">
        <v>228</v>
      </c>
      <c r="E1406" s="849" t="s">
        <v>785</v>
      </c>
      <c r="F1406" s="856" t="s">
        <v>1706</v>
      </c>
      <c r="G1406" s="851">
        <v>3135</v>
      </c>
    </row>
    <row r="1407" spans="1:7" ht="25.5" customHeight="1">
      <c r="A1407" s="902"/>
      <c r="B1407" s="1121"/>
      <c r="C1407" s="1122"/>
      <c r="D1407" s="848" t="s">
        <v>791</v>
      </c>
      <c r="E1407" s="849" t="s">
        <v>792</v>
      </c>
      <c r="F1407" s="856" t="s">
        <v>1707</v>
      </c>
      <c r="G1407" s="851">
        <v>525</v>
      </c>
    </row>
    <row r="1408" spans="1:7" ht="17.100000000000001" customHeight="1">
      <c r="A1408" s="902"/>
      <c r="B1408" s="1121"/>
      <c r="C1408" s="1122"/>
      <c r="D1408" s="848" t="s">
        <v>803</v>
      </c>
      <c r="E1408" s="849" t="s">
        <v>804</v>
      </c>
      <c r="F1408" s="856" t="s">
        <v>1708</v>
      </c>
      <c r="G1408" s="851">
        <v>26179</v>
      </c>
    </row>
    <row r="1409" spans="1:7" ht="17.100000000000001" customHeight="1">
      <c r="A1409" s="902"/>
      <c r="B1409" s="1121"/>
      <c r="C1409" s="1122"/>
      <c r="D1409" s="1121"/>
      <c r="E1409" s="1123"/>
      <c r="F1409" s="1123"/>
      <c r="G1409" s="1124"/>
    </row>
    <row r="1410" spans="1:7" ht="17.100000000000001" customHeight="1">
      <c r="A1410" s="902"/>
      <c r="B1410" s="1121"/>
      <c r="C1410" s="1122"/>
      <c r="D1410" s="1146" t="s">
        <v>816</v>
      </c>
      <c r="E1410" s="1147"/>
      <c r="F1410" s="856"/>
      <c r="G1410" s="851">
        <f>G1411</f>
        <v>3734</v>
      </c>
    </row>
    <row r="1411" spans="1:7" ht="17.100000000000001" customHeight="1">
      <c r="A1411" s="902"/>
      <c r="B1411" s="1148"/>
      <c r="C1411" s="1149"/>
      <c r="D1411" s="848" t="s">
        <v>817</v>
      </c>
      <c r="E1411" s="849" t="s">
        <v>818</v>
      </c>
      <c r="F1411" s="856" t="s">
        <v>1709</v>
      </c>
      <c r="G1411" s="851">
        <v>3734</v>
      </c>
    </row>
    <row r="1412" spans="1:7" ht="17.100000000000001" customHeight="1">
      <c r="A1412" s="902"/>
      <c r="B1412" s="1132" t="s">
        <v>21</v>
      </c>
      <c r="C1412" s="1133"/>
      <c r="D1412" s="838"/>
      <c r="E1412" s="839" t="s">
        <v>1710</v>
      </c>
      <c r="F1412" s="858" t="s">
        <v>1711</v>
      </c>
      <c r="G1412" s="841">
        <f>G1413</f>
        <v>4900000</v>
      </c>
    </row>
    <row r="1413" spans="1:7" ht="17.100000000000001" customHeight="1">
      <c r="A1413" s="902"/>
      <c r="B1413" s="1134"/>
      <c r="C1413" s="1135"/>
      <c r="D1413" s="1138" t="s">
        <v>752</v>
      </c>
      <c r="E1413" s="1139"/>
      <c r="F1413" s="859"/>
      <c r="G1413" s="843">
        <f>G1414</f>
        <v>4900000</v>
      </c>
    </row>
    <row r="1414" spans="1:7" ht="17.100000000000001" customHeight="1">
      <c r="A1414" s="902"/>
      <c r="B1414" s="1136"/>
      <c r="C1414" s="1137"/>
      <c r="D1414" s="1140" t="s">
        <v>860</v>
      </c>
      <c r="E1414" s="1152"/>
      <c r="F1414" s="860"/>
      <c r="G1414" s="851">
        <f>SUM(G1415:G1428)</f>
        <v>4900000</v>
      </c>
    </row>
    <row r="1415" spans="1:7" ht="17.100000000000001" customHeight="1">
      <c r="A1415" s="902"/>
      <c r="B1415" s="1136"/>
      <c r="C1415" s="1137"/>
      <c r="D1415" s="848" t="s">
        <v>219</v>
      </c>
      <c r="E1415" s="849" t="s">
        <v>1454</v>
      </c>
      <c r="F1415" s="856" t="s">
        <v>1712</v>
      </c>
      <c r="G1415" s="851">
        <v>3060000</v>
      </c>
    </row>
    <row r="1416" spans="1:7" ht="17.100000000000001" customHeight="1">
      <c r="A1416" s="902"/>
      <c r="B1416" s="1121"/>
      <c r="C1416" s="1122"/>
      <c r="D1416" s="848" t="s">
        <v>220</v>
      </c>
      <c r="E1416" s="849" t="s">
        <v>1454</v>
      </c>
      <c r="F1416" s="856" t="s">
        <v>1713</v>
      </c>
      <c r="G1416" s="851">
        <v>540000</v>
      </c>
    </row>
    <row r="1417" spans="1:7" ht="17.100000000000001" customHeight="1">
      <c r="A1417" s="902"/>
      <c r="B1417" s="1121"/>
      <c r="C1417" s="1122"/>
      <c r="D1417" s="848" t="s">
        <v>88</v>
      </c>
      <c r="E1417" s="849" t="s">
        <v>756</v>
      </c>
      <c r="F1417" s="856" t="s">
        <v>1714</v>
      </c>
      <c r="G1417" s="851">
        <v>186490</v>
      </c>
    </row>
    <row r="1418" spans="1:7" ht="17.100000000000001" customHeight="1">
      <c r="A1418" s="902"/>
      <c r="B1418" s="1121"/>
      <c r="C1418" s="1122"/>
      <c r="D1418" s="848" t="s">
        <v>47</v>
      </c>
      <c r="E1418" s="849" t="s">
        <v>756</v>
      </c>
      <c r="F1418" s="856" t="s">
        <v>1715</v>
      </c>
      <c r="G1418" s="851">
        <v>32910</v>
      </c>
    </row>
    <row r="1419" spans="1:7" ht="17.100000000000001" customHeight="1">
      <c r="A1419" s="902"/>
      <c r="B1419" s="1121"/>
      <c r="C1419" s="1122"/>
      <c r="D1419" s="848" t="s">
        <v>91</v>
      </c>
      <c r="E1419" s="849" t="s">
        <v>762</v>
      </c>
      <c r="F1419" s="856" t="s">
        <v>1716</v>
      </c>
      <c r="G1419" s="851">
        <v>43418</v>
      </c>
    </row>
    <row r="1420" spans="1:7" ht="17.100000000000001" customHeight="1">
      <c r="A1420" s="902"/>
      <c r="B1420" s="1121"/>
      <c r="C1420" s="1122"/>
      <c r="D1420" s="848" t="s">
        <v>49</v>
      </c>
      <c r="E1420" s="849" t="s">
        <v>762</v>
      </c>
      <c r="F1420" s="856" t="s">
        <v>1717</v>
      </c>
      <c r="G1420" s="851">
        <v>7662</v>
      </c>
    </row>
    <row r="1421" spans="1:7" ht="17.100000000000001" customHeight="1">
      <c r="A1421" s="902"/>
      <c r="B1421" s="1121"/>
      <c r="C1421" s="1122"/>
      <c r="D1421" s="848" t="s">
        <v>92</v>
      </c>
      <c r="E1421" s="849" t="s">
        <v>765</v>
      </c>
      <c r="F1421" s="856" t="s">
        <v>1718</v>
      </c>
      <c r="G1421" s="851">
        <v>6161</v>
      </c>
    </row>
    <row r="1422" spans="1:7" ht="17.100000000000001" customHeight="1">
      <c r="A1422" s="902"/>
      <c r="B1422" s="1121"/>
      <c r="C1422" s="1122"/>
      <c r="D1422" s="848" t="s">
        <v>51</v>
      </c>
      <c r="E1422" s="849" t="s">
        <v>765</v>
      </c>
      <c r="F1422" s="856" t="s">
        <v>1719</v>
      </c>
      <c r="G1422" s="851">
        <v>1087</v>
      </c>
    </row>
    <row r="1423" spans="1:7" ht="17.100000000000001" customHeight="1">
      <c r="A1423" s="902"/>
      <c r="B1423" s="1121"/>
      <c r="C1423" s="1122"/>
      <c r="D1423" s="848" t="s">
        <v>93</v>
      </c>
      <c r="E1423" s="849" t="s">
        <v>768</v>
      </c>
      <c r="F1423" s="856" t="s">
        <v>1720</v>
      </c>
      <c r="G1423" s="851">
        <v>816000</v>
      </c>
    </row>
    <row r="1424" spans="1:7" ht="17.100000000000001" customHeight="1">
      <c r="A1424" s="902"/>
      <c r="B1424" s="1121"/>
      <c r="C1424" s="1122"/>
      <c r="D1424" s="848" t="s">
        <v>53</v>
      </c>
      <c r="E1424" s="849" t="s">
        <v>768</v>
      </c>
      <c r="F1424" s="856" t="s">
        <v>1721</v>
      </c>
      <c r="G1424" s="851">
        <v>144000</v>
      </c>
    </row>
    <row r="1425" spans="1:7" ht="17.100000000000001" customHeight="1">
      <c r="A1425" s="902"/>
      <c r="B1425" s="1121"/>
      <c r="C1425" s="1122"/>
      <c r="D1425" s="848" t="s">
        <v>94</v>
      </c>
      <c r="E1425" s="849" t="s">
        <v>774</v>
      </c>
      <c r="F1425" s="856" t="s">
        <v>1722</v>
      </c>
      <c r="G1425" s="851">
        <v>18931</v>
      </c>
    </row>
    <row r="1426" spans="1:7" ht="17.100000000000001" customHeight="1">
      <c r="A1426" s="902"/>
      <c r="B1426" s="1121"/>
      <c r="C1426" s="1122"/>
      <c r="D1426" s="848" t="s">
        <v>55</v>
      </c>
      <c r="E1426" s="849" t="s">
        <v>774</v>
      </c>
      <c r="F1426" s="856" t="s">
        <v>1723</v>
      </c>
      <c r="G1426" s="851">
        <v>3341</v>
      </c>
    </row>
    <row r="1427" spans="1:7" ht="17.100000000000001" customHeight="1">
      <c r="A1427" s="902"/>
      <c r="B1427" s="1121"/>
      <c r="C1427" s="1122"/>
      <c r="D1427" s="848" t="s">
        <v>143</v>
      </c>
      <c r="E1427" s="849" t="s">
        <v>795</v>
      </c>
      <c r="F1427" s="856" t="s">
        <v>1724</v>
      </c>
      <c r="G1427" s="851">
        <v>34000</v>
      </c>
    </row>
    <row r="1428" spans="1:7" ht="17.100000000000001" customHeight="1">
      <c r="A1428" s="902"/>
      <c r="B1428" s="1121"/>
      <c r="C1428" s="1122"/>
      <c r="D1428" s="848" t="s">
        <v>137</v>
      </c>
      <c r="E1428" s="849" t="s">
        <v>795</v>
      </c>
      <c r="F1428" s="856" t="s">
        <v>784</v>
      </c>
      <c r="G1428" s="851">
        <v>6000</v>
      </c>
    </row>
    <row r="1429" spans="1:7" ht="17.100000000000001" customHeight="1">
      <c r="A1429" s="902"/>
      <c r="B1429" s="1132" t="s">
        <v>574</v>
      </c>
      <c r="C1429" s="1133"/>
      <c r="D1429" s="838"/>
      <c r="E1429" s="839" t="s">
        <v>575</v>
      </c>
      <c r="F1429" s="858" t="s">
        <v>853</v>
      </c>
      <c r="G1429" s="841">
        <f>G1430</f>
        <v>400000</v>
      </c>
    </row>
    <row r="1430" spans="1:7" ht="17.100000000000001" customHeight="1">
      <c r="A1430" s="902"/>
      <c r="B1430" s="1134"/>
      <c r="C1430" s="1135"/>
      <c r="D1430" s="1138" t="s">
        <v>859</v>
      </c>
      <c r="E1430" s="1139"/>
      <c r="F1430" s="859"/>
      <c r="G1430" s="843">
        <f>G1431</f>
        <v>400000</v>
      </c>
    </row>
    <row r="1431" spans="1:7" ht="17.100000000000001" customHeight="1">
      <c r="A1431" s="902"/>
      <c r="B1431" s="1136"/>
      <c r="C1431" s="1137"/>
      <c r="D1431" s="1140" t="s">
        <v>854</v>
      </c>
      <c r="E1431" s="1152"/>
      <c r="F1431" s="860"/>
      <c r="G1431" s="851">
        <f>G1432</f>
        <v>400000</v>
      </c>
    </row>
    <row r="1432" spans="1:7" ht="28.5" customHeight="1">
      <c r="A1432" s="902"/>
      <c r="B1432" s="1150"/>
      <c r="C1432" s="1151"/>
      <c r="D1432" s="848" t="s">
        <v>1725</v>
      </c>
      <c r="E1432" s="849" t="s">
        <v>1726</v>
      </c>
      <c r="F1432" s="856" t="s">
        <v>853</v>
      </c>
      <c r="G1432" s="851">
        <v>400000</v>
      </c>
    </row>
    <row r="1433" spans="1:7" ht="17.100000000000001" customHeight="1">
      <c r="A1433" s="902"/>
      <c r="B1433" s="1132" t="s">
        <v>84</v>
      </c>
      <c r="C1433" s="1133"/>
      <c r="D1433" s="838"/>
      <c r="E1433" s="839" t="s">
        <v>385</v>
      </c>
      <c r="F1433" s="858" t="s">
        <v>1727</v>
      </c>
      <c r="G1433" s="841">
        <f>G1434+G1438</f>
        <v>1507000</v>
      </c>
    </row>
    <row r="1434" spans="1:7" ht="17.100000000000001" customHeight="1">
      <c r="A1434" s="902"/>
      <c r="B1434" s="1134"/>
      <c r="C1434" s="1135"/>
      <c r="D1434" s="1138" t="s">
        <v>752</v>
      </c>
      <c r="E1434" s="1139"/>
      <c r="F1434" s="859"/>
      <c r="G1434" s="843">
        <f>G1435</f>
        <v>1468000</v>
      </c>
    </row>
    <row r="1435" spans="1:7" ht="17.100000000000001" customHeight="1">
      <c r="A1435" s="902"/>
      <c r="B1435" s="1136"/>
      <c r="C1435" s="1137"/>
      <c r="D1435" s="1140" t="s">
        <v>854</v>
      </c>
      <c r="E1435" s="1152"/>
      <c r="F1435" s="860"/>
      <c r="G1435" s="851">
        <f>G1436</f>
        <v>1468000</v>
      </c>
    </row>
    <row r="1436" spans="1:7" ht="38.25" customHeight="1">
      <c r="A1436" s="902"/>
      <c r="B1436" s="1136"/>
      <c r="C1436" s="1137"/>
      <c r="D1436" s="848" t="s">
        <v>65</v>
      </c>
      <c r="E1436" s="849" t="s">
        <v>954</v>
      </c>
      <c r="F1436" s="856" t="s">
        <v>1728</v>
      </c>
      <c r="G1436" s="851">
        <v>1468000</v>
      </c>
    </row>
    <row r="1437" spans="1:7" ht="17.100000000000001" customHeight="1">
      <c r="A1437" s="902"/>
      <c r="B1437" s="936"/>
      <c r="C1437" s="861"/>
      <c r="D1437" s="1121"/>
      <c r="E1437" s="1123"/>
      <c r="F1437" s="1123"/>
      <c r="G1437" s="1124"/>
    </row>
    <row r="1438" spans="1:7" ht="17.100000000000001" customHeight="1">
      <c r="A1438" s="902"/>
      <c r="B1438" s="936"/>
      <c r="C1438" s="861"/>
      <c r="D1438" s="1144" t="s">
        <v>820</v>
      </c>
      <c r="E1438" s="1145"/>
      <c r="F1438" s="857"/>
      <c r="G1438" s="843">
        <f>G1439</f>
        <v>39000</v>
      </c>
    </row>
    <row r="1439" spans="1:7" ht="17.100000000000001" customHeight="1">
      <c r="A1439" s="902"/>
      <c r="B1439" s="936"/>
      <c r="C1439" s="861"/>
      <c r="D1439" s="1146" t="s">
        <v>821</v>
      </c>
      <c r="E1439" s="1147"/>
      <c r="F1439" s="856"/>
      <c r="G1439" s="851">
        <f>G1440</f>
        <v>39000</v>
      </c>
    </row>
    <row r="1440" spans="1:7" ht="39.75" customHeight="1">
      <c r="A1440" s="902"/>
      <c r="B1440" s="1121"/>
      <c r="C1440" s="1122"/>
      <c r="D1440" s="848" t="s">
        <v>68</v>
      </c>
      <c r="E1440" s="849" t="s">
        <v>954</v>
      </c>
      <c r="F1440" s="856" t="s">
        <v>1729</v>
      </c>
      <c r="G1440" s="851">
        <v>39000</v>
      </c>
    </row>
    <row r="1441" spans="1:7" ht="17.100000000000001" customHeight="1">
      <c r="A1441" s="834" t="s">
        <v>639</v>
      </c>
      <c r="B1441" s="1130"/>
      <c r="C1441" s="1131"/>
      <c r="D1441" s="834"/>
      <c r="E1441" s="835" t="s">
        <v>1730</v>
      </c>
      <c r="F1441" s="862" t="s">
        <v>1731</v>
      </c>
      <c r="G1441" s="837">
        <f>G1442+G1447+G1454+G1461+G1465</f>
        <v>441121</v>
      </c>
    </row>
    <row r="1442" spans="1:7" ht="17.100000000000001" customHeight="1">
      <c r="A1442" s="902"/>
      <c r="B1442" s="1208" t="s">
        <v>1732</v>
      </c>
      <c r="C1442" s="1209"/>
      <c r="D1442" s="897"/>
      <c r="E1442" s="898" t="s">
        <v>508</v>
      </c>
      <c r="F1442" s="899" t="s">
        <v>1733</v>
      </c>
      <c r="G1442" s="841">
        <f>G1443</f>
        <v>352700</v>
      </c>
    </row>
    <row r="1443" spans="1:7" ht="17.100000000000001" customHeight="1">
      <c r="A1443" s="902"/>
      <c r="B1443" s="1134"/>
      <c r="C1443" s="1135"/>
      <c r="D1443" s="1138" t="s">
        <v>859</v>
      </c>
      <c r="E1443" s="1139"/>
      <c r="F1443" s="859"/>
      <c r="G1443" s="843">
        <f>G1444</f>
        <v>352700</v>
      </c>
    </row>
    <row r="1444" spans="1:7" ht="17.100000000000001" customHeight="1">
      <c r="A1444" s="902"/>
      <c r="B1444" s="1136"/>
      <c r="C1444" s="1137"/>
      <c r="D1444" s="1119" t="s">
        <v>770</v>
      </c>
      <c r="E1444" s="1120"/>
      <c r="F1444" s="860"/>
      <c r="G1444" s="851">
        <f>SUM(G1445:G1446)</f>
        <v>352700</v>
      </c>
    </row>
    <row r="1445" spans="1:7" ht="17.100000000000001" customHeight="1">
      <c r="A1445" s="902"/>
      <c r="B1445" s="1136"/>
      <c r="C1445" s="1137"/>
      <c r="D1445" s="848" t="s">
        <v>228</v>
      </c>
      <c r="E1445" s="849" t="s">
        <v>785</v>
      </c>
      <c r="F1445" s="856" t="s">
        <v>1734</v>
      </c>
      <c r="G1445" s="851">
        <v>119700</v>
      </c>
    </row>
    <row r="1446" spans="1:7" ht="17.100000000000001" customHeight="1">
      <c r="A1446" s="902"/>
      <c r="B1446" s="1148"/>
      <c r="C1446" s="1149"/>
      <c r="D1446" s="848" t="s">
        <v>794</v>
      </c>
      <c r="E1446" s="849" t="s">
        <v>795</v>
      </c>
      <c r="F1446" s="856" t="s">
        <v>1735</v>
      </c>
      <c r="G1446" s="851">
        <v>233000</v>
      </c>
    </row>
    <row r="1447" spans="1:7" ht="24.75" customHeight="1">
      <c r="A1447" s="902"/>
      <c r="B1447" s="1208" t="s">
        <v>1736</v>
      </c>
      <c r="C1447" s="1209"/>
      <c r="D1447" s="897"/>
      <c r="E1447" s="898" t="s">
        <v>510</v>
      </c>
      <c r="F1447" s="899" t="s">
        <v>1737</v>
      </c>
      <c r="G1447" s="841">
        <f>G1448</f>
        <v>30000</v>
      </c>
    </row>
    <row r="1448" spans="1:7" ht="17.100000000000001" customHeight="1">
      <c r="A1448" s="902"/>
      <c r="B1448" s="1134"/>
      <c r="C1448" s="1135"/>
      <c r="D1448" s="1138" t="s">
        <v>752</v>
      </c>
      <c r="E1448" s="1139"/>
      <c r="F1448" s="859"/>
      <c r="G1448" s="843">
        <f>G1449</f>
        <v>30000</v>
      </c>
    </row>
    <row r="1449" spans="1:7" ht="17.100000000000001" customHeight="1">
      <c r="A1449" s="902"/>
      <c r="B1449" s="1136"/>
      <c r="C1449" s="1137"/>
      <c r="D1449" s="1202" t="s">
        <v>753</v>
      </c>
      <c r="E1449" s="1203"/>
      <c r="F1449" s="860"/>
      <c r="G1449" s="851">
        <f>G1450</f>
        <v>30000</v>
      </c>
    </row>
    <row r="1450" spans="1:7" ht="17.100000000000001" customHeight="1">
      <c r="A1450" s="902"/>
      <c r="B1450" s="1136"/>
      <c r="C1450" s="1137"/>
      <c r="D1450" s="1206" t="s">
        <v>754</v>
      </c>
      <c r="E1450" s="1207"/>
      <c r="F1450" s="860"/>
      <c r="G1450" s="851">
        <f>SUM(G1451:G1453)</f>
        <v>30000</v>
      </c>
    </row>
    <row r="1451" spans="1:7" ht="17.100000000000001" customHeight="1">
      <c r="A1451" s="902"/>
      <c r="B1451" s="1136"/>
      <c r="C1451" s="1137"/>
      <c r="D1451" s="937" t="s">
        <v>755</v>
      </c>
      <c r="E1451" s="938" t="s">
        <v>756</v>
      </c>
      <c r="F1451" s="860" t="s">
        <v>1738</v>
      </c>
      <c r="G1451" s="851">
        <v>25076</v>
      </c>
    </row>
    <row r="1452" spans="1:7" ht="17.100000000000001" customHeight="1">
      <c r="A1452" s="902"/>
      <c r="B1452" s="1136"/>
      <c r="C1452" s="1137"/>
      <c r="D1452" s="848" t="s">
        <v>761</v>
      </c>
      <c r="E1452" s="849" t="s">
        <v>762</v>
      </c>
      <c r="F1452" s="856" t="s">
        <v>1739</v>
      </c>
      <c r="G1452" s="851">
        <v>4310</v>
      </c>
    </row>
    <row r="1453" spans="1:7" ht="17.100000000000001" customHeight="1">
      <c r="A1453" s="902"/>
      <c r="B1453" s="1148"/>
      <c r="C1453" s="1149"/>
      <c r="D1453" s="848" t="s">
        <v>764</v>
      </c>
      <c r="E1453" s="849" t="s">
        <v>765</v>
      </c>
      <c r="F1453" s="856" t="s">
        <v>1740</v>
      </c>
      <c r="G1453" s="851">
        <v>614</v>
      </c>
    </row>
    <row r="1454" spans="1:7" ht="20.100000000000001" customHeight="1">
      <c r="A1454" s="902"/>
      <c r="B1454" s="1208" t="s">
        <v>1741</v>
      </c>
      <c r="C1454" s="1209"/>
      <c r="D1454" s="897"/>
      <c r="E1454" s="898" t="s">
        <v>516</v>
      </c>
      <c r="F1454" s="899" t="s">
        <v>1742</v>
      </c>
      <c r="G1454" s="841">
        <f>G1455</f>
        <v>7000</v>
      </c>
    </row>
    <row r="1455" spans="1:7" ht="17.100000000000001" customHeight="1">
      <c r="A1455" s="902"/>
      <c r="B1455" s="1134"/>
      <c r="C1455" s="1135"/>
      <c r="D1455" s="1138" t="s">
        <v>752</v>
      </c>
      <c r="E1455" s="1139"/>
      <c r="F1455" s="859"/>
      <c r="G1455" s="843">
        <f>G1456</f>
        <v>7000</v>
      </c>
    </row>
    <row r="1456" spans="1:7" ht="17.100000000000001" customHeight="1">
      <c r="A1456" s="902"/>
      <c r="B1456" s="1136"/>
      <c r="C1456" s="1137"/>
      <c r="D1456" s="1202" t="s">
        <v>753</v>
      </c>
      <c r="E1456" s="1203"/>
      <c r="F1456" s="860"/>
      <c r="G1456" s="851">
        <f>G1457</f>
        <v>7000</v>
      </c>
    </row>
    <row r="1457" spans="1:7" ht="17.100000000000001" customHeight="1">
      <c r="A1457" s="902"/>
      <c r="B1457" s="1136"/>
      <c r="C1457" s="1137"/>
      <c r="D1457" s="1206" t="s">
        <v>754</v>
      </c>
      <c r="E1457" s="1207"/>
      <c r="F1457" s="860"/>
      <c r="G1457" s="851">
        <f>SUM(G1458:G1460)</f>
        <v>7000</v>
      </c>
    </row>
    <row r="1458" spans="1:7" ht="17.100000000000001" customHeight="1">
      <c r="A1458" s="902"/>
      <c r="B1458" s="1136"/>
      <c r="C1458" s="1137"/>
      <c r="D1458" s="848" t="s">
        <v>755</v>
      </c>
      <c r="E1458" s="849" t="s">
        <v>756</v>
      </c>
      <c r="F1458" s="856" t="s">
        <v>1743</v>
      </c>
      <c r="G1458" s="851">
        <v>5851</v>
      </c>
    </row>
    <row r="1459" spans="1:7" ht="17.100000000000001" customHeight="1">
      <c r="A1459" s="902"/>
      <c r="B1459" s="1136"/>
      <c r="C1459" s="1137"/>
      <c r="D1459" s="848" t="s">
        <v>761</v>
      </c>
      <c r="E1459" s="849" t="s">
        <v>762</v>
      </c>
      <c r="F1459" s="856" t="s">
        <v>1744</v>
      </c>
      <c r="G1459" s="851">
        <v>1006</v>
      </c>
    </row>
    <row r="1460" spans="1:7" ht="17.100000000000001" customHeight="1">
      <c r="A1460" s="902"/>
      <c r="B1460" s="1148"/>
      <c r="C1460" s="1149"/>
      <c r="D1460" s="848" t="s">
        <v>764</v>
      </c>
      <c r="E1460" s="849" t="s">
        <v>765</v>
      </c>
      <c r="F1460" s="856" t="s">
        <v>1745</v>
      </c>
      <c r="G1460" s="851">
        <v>143</v>
      </c>
    </row>
    <row r="1461" spans="1:7" ht="17.100000000000001" customHeight="1">
      <c r="A1461" s="902"/>
      <c r="B1461" s="939"/>
      <c r="C1461" s="896" t="s">
        <v>640</v>
      </c>
      <c r="D1461" s="897"/>
      <c r="E1461" s="898" t="s">
        <v>641</v>
      </c>
      <c r="F1461" s="899"/>
      <c r="G1461" s="841">
        <f>G1462</f>
        <v>1421</v>
      </c>
    </row>
    <row r="1462" spans="1:7" ht="17.100000000000001" customHeight="1">
      <c r="A1462" s="902"/>
      <c r="B1462" s="939"/>
      <c r="C1462" s="1135"/>
      <c r="D1462" s="1138" t="s">
        <v>752</v>
      </c>
      <c r="E1462" s="1139"/>
      <c r="F1462" s="859"/>
      <c r="G1462" s="843">
        <f>G1463</f>
        <v>1421</v>
      </c>
    </row>
    <row r="1463" spans="1:7" ht="17.100000000000001" customHeight="1">
      <c r="A1463" s="902"/>
      <c r="B1463" s="939"/>
      <c r="C1463" s="1137"/>
      <c r="D1463" s="1119" t="s">
        <v>770</v>
      </c>
      <c r="E1463" s="1120"/>
      <c r="F1463" s="860"/>
      <c r="G1463" s="851">
        <f>G1464</f>
        <v>1421</v>
      </c>
    </row>
    <row r="1464" spans="1:7" ht="17.100000000000001" customHeight="1">
      <c r="A1464" s="902"/>
      <c r="B1464" s="939"/>
      <c r="C1464" s="1151"/>
      <c r="D1464" s="848" t="s">
        <v>228</v>
      </c>
      <c r="E1464" s="849" t="s">
        <v>785</v>
      </c>
      <c r="F1464" s="856"/>
      <c r="G1464" s="851">
        <v>1421</v>
      </c>
    </row>
    <row r="1465" spans="1:7" ht="17.100000000000001" customHeight="1">
      <c r="A1465" s="902"/>
      <c r="B1465" s="1208" t="s">
        <v>1746</v>
      </c>
      <c r="C1465" s="1209"/>
      <c r="D1465" s="897"/>
      <c r="E1465" s="898" t="s">
        <v>385</v>
      </c>
      <c r="F1465" s="899" t="s">
        <v>1747</v>
      </c>
      <c r="G1465" s="841">
        <f>G1466</f>
        <v>50000</v>
      </c>
    </row>
    <row r="1466" spans="1:7" ht="17.100000000000001" customHeight="1">
      <c r="A1466" s="902"/>
      <c r="B1466" s="1134"/>
      <c r="C1466" s="1135"/>
      <c r="D1466" s="1138" t="s">
        <v>752</v>
      </c>
      <c r="E1466" s="1139"/>
      <c r="F1466" s="859"/>
      <c r="G1466" s="843">
        <f>G1467</f>
        <v>50000</v>
      </c>
    </row>
    <row r="1467" spans="1:7" ht="17.100000000000001" customHeight="1">
      <c r="A1467" s="902"/>
      <c r="B1467" s="1136"/>
      <c r="C1467" s="1137"/>
      <c r="D1467" s="1210" t="s">
        <v>770</v>
      </c>
      <c r="E1467" s="1211"/>
      <c r="F1467" s="860"/>
      <c r="G1467" s="851">
        <f>G1468</f>
        <v>50000</v>
      </c>
    </row>
    <row r="1468" spans="1:7" ht="17.100000000000001" customHeight="1">
      <c r="A1468" s="902"/>
      <c r="B1468" s="1150"/>
      <c r="C1468" s="1151"/>
      <c r="D1468" s="848" t="s">
        <v>228</v>
      </c>
      <c r="E1468" s="849" t="s">
        <v>785</v>
      </c>
      <c r="F1468" s="856" t="s">
        <v>1748</v>
      </c>
      <c r="G1468" s="851">
        <v>50000</v>
      </c>
    </row>
    <row r="1469" spans="1:7" ht="17.100000000000001" customHeight="1">
      <c r="A1469" s="834" t="s">
        <v>578</v>
      </c>
      <c r="B1469" s="1130"/>
      <c r="C1469" s="1131"/>
      <c r="D1469" s="834"/>
      <c r="E1469" s="835" t="s">
        <v>1749</v>
      </c>
      <c r="F1469" s="862" t="s">
        <v>1750</v>
      </c>
      <c r="G1469" s="837">
        <f>G1470+G1478+G1483+G1488+G1497+G1501+G1505+G1510+G1520+G1528</f>
        <v>63272722</v>
      </c>
    </row>
    <row r="1470" spans="1:7" ht="17.100000000000001" customHeight="1">
      <c r="A1470" s="902"/>
      <c r="B1470" s="1132" t="s">
        <v>657</v>
      </c>
      <c r="C1470" s="1133"/>
      <c r="D1470" s="838"/>
      <c r="E1470" s="898" t="s">
        <v>1751</v>
      </c>
      <c r="F1470" s="899" t="s">
        <v>1752</v>
      </c>
      <c r="G1470" s="841">
        <f>G1471</f>
        <v>874000</v>
      </c>
    </row>
    <row r="1471" spans="1:7" ht="17.100000000000001" customHeight="1">
      <c r="A1471" s="902"/>
      <c r="B1471" s="1134"/>
      <c r="C1471" s="1135"/>
      <c r="D1471" s="1138" t="s">
        <v>752</v>
      </c>
      <c r="E1471" s="1139"/>
      <c r="F1471" s="859"/>
      <c r="G1471" s="843">
        <f>G1472+G1475</f>
        <v>874000</v>
      </c>
    </row>
    <row r="1472" spans="1:7" ht="17.100000000000001" customHeight="1">
      <c r="A1472" s="902"/>
      <c r="B1472" s="1136"/>
      <c r="C1472" s="1137"/>
      <c r="D1472" s="1140" t="s">
        <v>1449</v>
      </c>
      <c r="E1472" s="1152"/>
      <c r="F1472" s="860"/>
      <c r="G1472" s="851">
        <f>G1473</f>
        <v>684000</v>
      </c>
    </row>
    <row r="1473" spans="1:7" ht="45.75" customHeight="1">
      <c r="A1473" s="902"/>
      <c r="B1473" s="1136"/>
      <c r="C1473" s="1137"/>
      <c r="D1473" s="848" t="s">
        <v>920</v>
      </c>
      <c r="E1473" s="849" t="s">
        <v>921</v>
      </c>
      <c r="F1473" s="856" t="s">
        <v>1753</v>
      </c>
      <c r="G1473" s="851">
        <v>684000</v>
      </c>
    </row>
    <row r="1474" spans="1:7" ht="17.100000000000001" customHeight="1">
      <c r="A1474" s="902"/>
      <c r="B1474" s="1136"/>
      <c r="C1474" s="1137"/>
      <c r="D1474" s="1121"/>
      <c r="E1474" s="1123"/>
      <c r="F1474" s="1123"/>
      <c r="G1474" s="1124"/>
    </row>
    <row r="1475" spans="1:7" ht="17.100000000000001" customHeight="1">
      <c r="A1475" s="902"/>
      <c r="B1475" s="1136"/>
      <c r="C1475" s="1137"/>
      <c r="D1475" s="1146" t="s">
        <v>816</v>
      </c>
      <c r="E1475" s="1147"/>
      <c r="F1475" s="856"/>
      <c r="G1475" s="851">
        <f>SUM(G1476:G1477)</f>
        <v>190000</v>
      </c>
    </row>
    <row r="1476" spans="1:7" ht="17.100000000000001" customHeight="1">
      <c r="A1476" s="902"/>
      <c r="B1476" s="1136"/>
      <c r="C1476" s="1137"/>
      <c r="D1476" s="848" t="s">
        <v>1452</v>
      </c>
      <c r="E1476" s="849" t="s">
        <v>1169</v>
      </c>
      <c r="F1476" s="856" t="s">
        <v>1104</v>
      </c>
      <c r="G1476" s="851">
        <v>165000</v>
      </c>
    </row>
    <row r="1477" spans="1:7" ht="17.100000000000001" customHeight="1">
      <c r="A1477" s="902"/>
      <c r="B1477" s="1150"/>
      <c r="C1477" s="1151"/>
      <c r="D1477" s="848" t="s">
        <v>1754</v>
      </c>
      <c r="E1477" s="849" t="s">
        <v>1484</v>
      </c>
      <c r="F1477" s="856"/>
      <c r="G1477" s="851">
        <v>25000</v>
      </c>
    </row>
    <row r="1478" spans="1:7" ht="17.100000000000001" customHeight="1">
      <c r="A1478" s="902"/>
      <c r="B1478" s="1208" t="s">
        <v>1755</v>
      </c>
      <c r="C1478" s="1209"/>
      <c r="D1478" s="897"/>
      <c r="E1478" s="898" t="s">
        <v>1756</v>
      </c>
      <c r="F1478" s="899" t="s">
        <v>1757</v>
      </c>
      <c r="G1478" s="841">
        <f>G1479</f>
        <v>4190350</v>
      </c>
    </row>
    <row r="1479" spans="1:7" ht="17.100000000000001" customHeight="1">
      <c r="A1479" s="902"/>
      <c r="B1479" s="1134"/>
      <c r="C1479" s="1135"/>
      <c r="D1479" s="1138" t="s">
        <v>752</v>
      </c>
      <c r="E1479" s="1139"/>
      <c r="F1479" s="859"/>
      <c r="G1479" s="843">
        <f>G1480</f>
        <v>4190350</v>
      </c>
    </row>
    <row r="1480" spans="1:7" ht="17.100000000000001" customHeight="1">
      <c r="A1480" s="902"/>
      <c r="B1480" s="1136"/>
      <c r="C1480" s="1137"/>
      <c r="D1480" s="1140" t="s">
        <v>1449</v>
      </c>
      <c r="E1480" s="1152"/>
      <c r="F1480" s="860"/>
      <c r="G1480" s="851">
        <f>G1481+G1482</f>
        <v>4190350</v>
      </c>
    </row>
    <row r="1481" spans="1:7" ht="17.100000000000001" customHeight="1">
      <c r="A1481" s="902"/>
      <c r="B1481" s="1136"/>
      <c r="C1481" s="1137"/>
      <c r="D1481" s="848" t="s">
        <v>1758</v>
      </c>
      <c r="E1481" s="849" t="s">
        <v>1759</v>
      </c>
      <c r="F1481" s="856" t="s">
        <v>1760</v>
      </c>
      <c r="G1481" s="851">
        <v>4040350</v>
      </c>
    </row>
    <row r="1482" spans="1:7" ht="25.5" customHeight="1">
      <c r="A1482" s="902"/>
      <c r="B1482" s="1148"/>
      <c r="C1482" s="1149"/>
      <c r="D1482" s="848" t="s">
        <v>1761</v>
      </c>
      <c r="E1482" s="849" t="s">
        <v>1762</v>
      </c>
      <c r="F1482" s="856" t="s">
        <v>1523</v>
      </c>
      <c r="G1482" s="851">
        <v>150000</v>
      </c>
    </row>
    <row r="1483" spans="1:7" ht="17.100000000000001" customHeight="1">
      <c r="A1483" s="902"/>
      <c r="B1483" s="1208" t="s">
        <v>1763</v>
      </c>
      <c r="C1483" s="1209"/>
      <c r="D1483" s="897"/>
      <c r="E1483" s="898" t="s">
        <v>1764</v>
      </c>
      <c r="F1483" s="899" t="s">
        <v>1765</v>
      </c>
      <c r="G1483" s="841">
        <f>G1484</f>
        <v>6000000</v>
      </c>
    </row>
    <row r="1484" spans="1:7" ht="17.100000000000001" customHeight="1">
      <c r="A1484" s="902"/>
      <c r="B1484" s="1134"/>
      <c r="C1484" s="1135"/>
      <c r="D1484" s="1138" t="s">
        <v>752</v>
      </c>
      <c r="E1484" s="1139"/>
      <c r="F1484" s="940"/>
      <c r="G1484" s="843">
        <f>G1485</f>
        <v>6000000</v>
      </c>
    </row>
    <row r="1485" spans="1:7" ht="17.100000000000001" customHeight="1">
      <c r="A1485" s="902"/>
      <c r="B1485" s="1136"/>
      <c r="C1485" s="1137"/>
      <c r="D1485" s="1140" t="s">
        <v>1449</v>
      </c>
      <c r="E1485" s="1152"/>
      <c r="F1485" s="860"/>
      <c r="G1485" s="851">
        <f>SUM(G1486:G1487)</f>
        <v>6000000</v>
      </c>
    </row>
    <row r="1486" spans="1:7" ht="17.100000000000001" customHeight="1">
      <c r="A1486" s="902"/>
      <c r="B1486" s="1136"/>
      <c r="C1486" s="1137"/>
      <c r="D1486" s="848" t="s">
        <v>1758</v>
      </c>
      <c r="E1486" s="849" t="s">
        <v>1759</v>
      </c>
      <c r="F1486" s="856" t="s">
        <v>1766</v>
      </c>
      <c r="G1486" s="851">
        <v>5300000</v>
      </c>
    </row>
    <row r="1487" spans="1:7" ht="26.25" customHeight="1">
      <c r="A1487" s="902"/>
      <c r="B1487" s="1121"/>
      <c r="C1487" s="1122"/>
      <c r="D1487" s="848" t="s">
        <v>1761</v>
      </c>
      <c r="E1487" s="849" t="s">
        <v>1762</v>
      </c>
      <c r="F1487" s="856" t="s">
        <v>1767</v>
      </c>
      <c r="G1487" s="851">
        <v>700000</v>
      </c>
    </row>
    <row r="1488" spans="1:7" ht="17.100000000000001" customHeight="1">
      <c r="A1488" s="902"/>
      <c r="B1488" s="1208" t="s">
        <v>1768</v>
      </c>
      <c r="C1488" s="1209"/>
      <c r="D1488" s="897"/>
      <c r="E1488" s="898" t="s">
        <v>1769</v>
      </c>
      <c r="F1488" s="899" t="s">
        <v>1770</v>
      </c>
      <c r="G1488" s="841">
        <f>G1489+G1494</f>
        <v>5289804</v>
      </c>
    </row>
    <row r="1489" spans="1:7" ht="17.100000000000001" customHeight="1">
      <c r="A1489" s="902"/>
      <c r="B1489" s="1134"/>
      <c r="C1489" s="1135"/>
      <c r="D1489" s="1138" t="s">
        <v>752</v>
      </c>
      <c r="E1489" s="1139"/>
      <c r="F1489" s="859"/>
      <c r="G1489" s="843">
        <f>G1490</f>
        <v>4528350</v>
      </c>
    </row>
    <row r="1490" spans="1:7" ht="17.100000000000001" customHeight="1">
      <c r="A1490" s="902"/>
      <c r="B1490" s="1136"/>
      <c r="C1490" s="1137"/>
      <c r="D1490" s="1140" t="s">
        <v>1449</v>
      </c>
      <c r="E1490" s="1152"/>
      <c r="F1490" s="860"/>
      <c r="G1490" s="851">
        <f>SUM(G1491:G1492)</f>
        <v>4528350</v>
      </c>
    </row>
    <row r="1491" spans="1:7" ht="17.100000000000001" customHeight="1">
      <c r="A1491" s="902"/>
      <c r="B1491" s="1136"/>
      <c r="C1491" s="1137"/>
      <c r="D1491" s="848" t="s">
        <v>1758</v>
      </c>
      <c r="E1491" s="849" t="s">
        <v>1759</v>
      </c>
      <c r="F1491" s="856" t="s">
        <v>1771</v>
      </c>
      <c r="G1491" s="851">
        <v>4287350</v>
      </c>
    </row>
    <row r="1492" spans="1:7" ht="24.75" customHeight="1">
      <c r="A1492" s="902"/>
      <c r="B1492" s="1121"/>
      <c r="C1492" s="1122"/>
      <c r="D1492" s="848" t="s">
        <v>1761</v>
      </c>
      <c r="E1492" s="849" t="s">
        <v>1762</v>
      </c>
      <c r="F1492" s="856" t="s">
        <v>769</v>
      </c>
      <c r="G1492" s="851">
        <v>241000</v>
      </c>
    </row>
    <row r="1493" spans="1:7" ht="17.100000000000001" customHeight="1">
      <c r="A1493" s="902"/>
      <c r="B1493" s="904"/>
      <c r="C1493" s="852"/>
      <c r="D1493" s="1121"/>
      <c r="E1493" s="1123"/>
      <c r="F1493" s="1123"/>
      <c r="G1493" s="1124"/>
    </row>
    <row r="1494" spans="1:7" ht="17.100000000000001" customHeight="1">
      <c r="A1494" s="902"/>
      <c r="B1494" s="904"/>
      <c r="C1494" s="852"/>
      <c r="D1494" s="1144" t="s">
        <v>820</v>
      </c>
      <c r="E1494" s="1145"/>
      <c r="F1494" s="857"/>
      <c r="G1494" s="843">
        <f>G1495</f>
        <v>761454</v>
      </c>
    </row>
    <row r="1495" spans="1:7" ht="17.100000000000001" customHeight="1">
      <c r="A1495" s="902"/>
      <c r="B1495" s="904"/>
      <c r="C1495" s="852"/>
      <c r="D1495" s="1146" t="s">
        <v>821</v>
      </c>
      <c r="E1495" s="1147"/>
      <c r="F1495" s="856"/>
      <c r="G1495" s="851">
        <f>G1496</f>
        <v>761454</v>
      </c>
    </row>
    <row r="1496" spans="1:7" ht="37.5" customHeight="1">
      <c r="A1496" s="902"/>
      <c r="B1496" s="1121"/>
      <c r="C1496" s="1122"/>
      <c r="D1496" s="848" t="s">
        <v>1513</v>
      </c>
      <c r="E1496" s="849" t="s">
        <v>1514</v>
      </c>
      <c r="F1496" s="856" t="s">
        <v>1772</v>
      </c>
      <c r="G1496" s="851">
        <v>761454</v>
      </c>
    </row>
    <row r="1497" spans="1:7" ht="17.100000000000001" customHeight="1">
      <c r="A1497" s="902"/>
      <c r="B1497" s="1208" t="s">
        <v>1773</v>
      </c>
      <c r="C1497" s="1209"/>
      <c r="D1497" s="897"/>
      <c r="E1497" s="898" t="s">
        <v>1774</v>
      </c>
      <c r="F1497" s="899" t="s">
        <v>1775</v>
      </c>
      <c r="G1497" s="841">
        <f>G1498</f>
        <v>380000</v>
      </c>
    </row>
    <row r="1498" spans="1:7" ht="17.100000000000001" customHeight="1">
      <c r="A1498" s="902"/>
      <c r="B1498" s="1134"/>
      <c r="C1498" s="1135"/>
      <c r="D1498" s="1138" t="s">
        <v>752</v>
      </c>
      <c r="E1498" s="1139"/>
      <c r="F1498" s="859"/>
      <c r="G1498" s="843">
        <f>G1499</f>
        <v>380000</v>
      </c>
    </row>
    <row r="1499" spans="1:7" ht="17.100000000000001" customHeight="1">
      <c r="A1499" s="902"/>
      <c r="B1499" s="1136"/>
      <c r="C1499" s="1137"/>
      <c r="D1499" s="1140" t="s">
        <v>1449</v>
      </c>
      <c r="E1499" s="1152"/>
      <c r="F1499" s="860"/>
      <c r="G1499" s="851">
        <f>G1500</f>
        <v>380000</v>
      </c>
    </row>
    <row r="1500" spans="1:7" ht="17.100000000000001" customHeight="1">
      <c r="A1500" s="902"/>
      <c r="B1500" s="1150"/>
      <c r="C1500" s="1151"/>
      <c r="D1500" s="848" t="s">
        <v>1758</v>
      </c>
      <c r="E1500" s="849" t="s">
        <v>1759</v>
      </c>
      <c r="F1500" s="856" t="s">
        <v>1775</v>
      </c>
      <c r="G1500" s="851">
        <v>380000</v>
      </c>
    </row>
    <row r="1501" spans="1:7" ht="17.100000000000001" customHeight="1">
      <c r="A1501" s="902"/>
      <c r="B1501" s="1208" t="s">
        <v>1776</v>
      </c>
      <c r="C1501" s="1209"/>
      <c r="D1501" s="897"/>
      <c r="E1501" s="898" t="s">
        <v>1777</v>
      </c>
      <c r="F1501" s="899" t="s">
        <v>1778</v>
      </c>
      <c r="G1501" s="841">
        <f>G1502</f>
        <v>1234050</v>
      </c>
    </row>
    <row r="1502" spans="1:7" ht="17.100000000000001" customHeight="1">
      <c r="A1502" s="902"/>
      <c r="B1502" s="1134"/>
      <c r="C1502" s="1135"/>
      <c r="D1502" s="1138" t="s">
        <v>752</v>
      </c>
      <c r="E1502" s="1139"/>
      <c r="F1502" s="859"/>
      <c r="G1502" s="843">
        <f>G1503</f>
        <v>1234050</v>
      </c>
    </row>
    <row r="1503" spans="1:7" ht="17.100000000000001" customHeight="1">
      <c r="A1503" s="902"/>
      <c r="B1503" s="1136"/>
      <c r="C1503" s="1137"/>
      <c r="D1503" s="1140" t="s">
        <v>1449</v>
      </c>
      <c r="E1503" s="1152"/>
      <c r="F1503" s="860"/>
      <c r="G1503" s="851">
        <f>G1504</f>
        <v>1234050</v>
      </c>
    </row>
    <row r="1504" spans="1:7" ht="17.100000000000001" customHeight="1">
      <c r="A1504" s="902"/>
      <c r="B1504" s="1150"/>
      <c r="C1504" s="1151"/>
      <c r="D1504" s="848" t="s">
        <v>1758</v>
      </c>
      <c r="E1504" s="849" t="s">
        <v>1759</v>
      </c>
      <c r="F1504" s="856" t="s">
        <v>1779</v>
      </c>
      <c r="G1504" s="851">
        <v>1234050</v>
      </c>
    </row>
    <row r="1505" spans="1:7" ht="17.100000000000001" customHeight="1">
      <c r="A1505" s="902"/>
      <c r="B1505" s="1208" t="s">
        <v>588</v>
      </c>
      <c r="C1505" s="1209"/>
      <c r="D1505" s="897"/>
      <c r="E1505" s="898" t="s">
        <v>589</v>
      </c>
      <c r="F1505" s="899" t="s">
        <v>1780</v>
      </c>
      <c r="G1505" s="841">
        <f>G1506</f>
        <v>6593500</v>
      </c>
    </row>
    <row r="1506" spans="1:7" ht="17.100000000000001" customHeight="1">
      <c r="A1506" s="902"/>
      <c r="B1506" s="1134"/>
      <c r="C1506" s="1135"/>
      <c r="D1506" s="1138" t="s">
        <v>752</v>
      </c>
      <c r="E1506" s="1139"/>
      <c r="F1506" s="859"/>
      <c r="G1506" s="843">
        <f>G1507</f>
        <v>6593500</v>
      </c>
    </row>
    <row r="1507" spans="1:7" ht="17.100000000000001" customHeight="1">
      <c r="A1507" s="902"/>
      <c r="B1507" s="1136"/>
      <c r="C1507" s="1137"/>
      <c r="D1507" s="1140" t="s">
        <v>1449</v>
      </c>
      <c r="E1507" s="1152"/>
      <c r="F1507" s="860"/>
      <c r="G1507" s="851">
        <f>SUM(G1508:G1509)</f>
        <v>6593500</v>
      </c>
    </row>
    <row r="1508" spans="1:7" ht="17.100000000000001" customHeight="1">
      <c r="A1508" s="902"/>
      <c r="B1508" s="1136"/>
      <c r="C1508" s="1137"/>
      <c r="D1508" s="848" t="s">
        <v>1758</v>
      </c>
      <c r="E1508" s="849" t="s">
        <v>1759</v>
      </c>
      <c r="F1508" s="856" t="s">
        <v>1781</v>
      </c>
      <c r="G1508" s="851">
        <v>6573500</v>
      </c>
    </row>
    <row r="1509" spans="1:7" ht="27" customHeight="1">
      <c r="A1509" s="902"/>
      <c r="B1509" s="1150"/>
      <c r="C1509" s="1151"/>
      <c r="D1509" s="848" t="s">
        <v>1761</v>
      </c>
      <c r="E1509" s="849" t="s">
        <v>1762</v>
      </c>
      <c r="F1509" s="856"/>
      <c r="G1509" s="851">
        <v>20000</v>
      </c>
    </row>
    <row r="1510" spans="1:7" ht="17.100000000000001" customHeight="1">
      <c r="A1510" s="902"/>
      <c r="B1510" s="1208" t="s">
        <v>579</v>
      </c>
      <c r="C1510" s="1209"/>
      <c r="D1510" s="897"/>
      <c r="E1510" s="898" t="s">
        <v>580</v>
      </c>
      <c r="F1510" s="899" t="s">
        <v>1782</v>
      </c>
      <c r="G1510" s="841">
        <f>G1511+G1517</f>
        <v>21178450</v>
      </c>
    </row>
    <row r="1511" spans="1:7" ht="17.100000000000001" customHeight="1">
      <c r="A1511" s="902"/>
      <c r="B1511" s="1134"/>
      <c r="C1511" s="1135"/>
      <c r="D1511" s="1138" t="s">
        <v>752</v>
      </c>
      <c r="E1511" s="1139"/>
      <c r="F1511" s="859"/>
      <c r="G1511" s="843">
        <f>G1512</f>
        <v>17978450</v>
      </c>
    </row>
    <row r="1512" spans="1:7" ht="17.100000000000001" customHeight="1">
      <c r="A1512" s="902"/>
      <c r="B1512" s="1136"/>
      <c r="C1512" s="1137"/>
      <c r="D1512" s="1140" t="s">
        <v>1449</v>
      </c>
      <c r="E1512" s="1152"/>
      <c r="F1512" s="860"/>
      <c r="G1512" s="851">
        <f>SUM(G1513:G1515)</f>
        <v>17978450</v>
      </c>
    </row>
    <row r="1513" spans="1:7" ht="17.100000000000001" customHeight="1">
      <c r="A1513" s="902"/>
      <c r="B1513" s="1136"/>
      <c r="C1513" s="1137"/>
      <c r="D1513" s="848" t="s">
        <v>1758</v>
      </c>
      <c r="E1513" s="849" t="s">
        <v>1759</v>
      </c>
      <c r="F1513" s="856" t="s">
        <v>1783</v>
      </c>
      <c r="G1513" s="851">
        <v>17148450</v>
      </c>
    </row>
    <row r="1514" spans="1:7" ht="25.5" customHeight="1">
      <c r="A1514" s="902"/>
      <c r="B1514" s="1121"/>
      <c r="C1514" s="1122"/>
      <c r="D1514" s="848" t="s">
        <v>1725</v>
      </c>
      <c r="E1514" s="849" t="s">
        <v>1726</v>
      </c>
      <c r="F1514" s="856" t="s">
        <v>1784</v>
      </c>
      <c r="G1514" s="851">
        <v>600000</v>
      </c>
    </row>
    <row r="1515" spans="1:7" ht="27" customHeight="1">
      <c r="A1515" s="902"/>
      <c r="B1515" s="1121"/>
      <c r="C1515" s="1122"/>
      <c r="D1515" s="848" t="s">
        <v>1761</v>
      </c>
      <c r="E1515" s="849" t="s">
        <v>1762</v>
      </c>
      <c r="F1515" s="856" t="s">
        <v>1226</v>
      </c>
      <c r="G1515" s="851">
        <v>230000</v>
      </c>
    </row>
    <row r="1516" spans="1:7" ht="17.100000000000001" customHeight="1">
      <c r="A1516" s="902"/>
      <c r="B1516" s="904"/>
      <c r="C1516" s="852"/>
      <c r="D1516" s="1121"/>
      <c r="E1516" s="1123"/>
      <c r="F1516" s="1123"/>
      <c r="G1516" s="1124"/>
    </row>
    <row r="1517" spans="1:7" ht="17.100000000000001" customHeight="1">
      <c r="A1517" s="902"/>
      <c r="B1517" s="904"/>
      <c r="C1517" s="852"/>
      <c r="D1517" s="1144" t="s">
        <v>820</v>
      </c>
      <c r="E1517" s="1145"/>
      <c r="F1517" s="857"/>
      <c r="G1517" s="843">
        <f>G1518</f>
        <v>3200000</v>
      </c>
    </row>
    <row r="1518" spans="1:7" ht="17.100000000000001" customHeight="1">
      <c r="A1518" s="902"/>
      <c r="B1518" s="904"/>
      <c r="C1518" s="852"/>
      <c r="D1518" s="1146" t="s">
        <v>821</v>
      </c>
      <c r="E1518" s="1147"/>
      <c r="F1518" s="856"/>
      <c r="G1518" s="851">
        <f>G1519</f>
        <v>3200000</v>
      </c>
    </row>
    <row r="1519" spans="1:7" ht="25.5">
      <c r="A1519" s="902"/>
      <c r="B1519" s="1148"/>
      <c r="C1519" s="1149"/>
      <c r="D1519" s="848" t="s">
        <v>1513</v>
      </c>
      <c r="E1519" s="849" t="s">
        <v>1514</v>
      </c>
      <c r="F1519" s="856" t="s">
        <v>1785</v>
      </c>
      <c r="G1519" s="851">
        <v>3200000</v>
      </c>
    </row>
    <row r="1520" spans="1:7" ht="17.100000000000001" customHeight="1">
      <c r="A1520" s="902"/>
      <c r="B1520" s="1208" t="s">
        <v>70</v>
      </c>
      <c r="C1520" s="1209"/>
      <c r="D1520" s="897"/>
      <c r="E1520" s="898" t="s">
        <v>1786</v>
      </c>
      <c r="F1520" s="899" t="s">
        <v>1787</v>
      </c>
      <c r="G1520" s="841">
        <f>G1521+G1525</f>
        <v>6917212</v>
      </c>
    </row>
    <row r="1521" spans="1:7" ht="17.100000000000001" customHeight="1">
      <c r="A1521" s="902"/>
      <c r="B1521" s="941"/>
      <c r="C1521" s="861"/>
      <c r="D1521" s="1138" t="s">
        <v>752</v>
      </c>
      <c r="E1521" s="1139"/>
      <c r="F1521" s="859"/>
      <c r="G1521" s="843">
        <f>G1522</f>
        <v>1566000</v>
      </c>
    </row>
    <row r="1522" spans="1:7" ht="17.100000000000001" customHeight="1">
      <c r="A1522" s="902"/>
      <c r="B1522" s="941"/>
      <c r="C1522" s="861"/>
      <c r="D1522" s="1140" t="s">
        <v>1449</v>
      </c>
      <c r="E1522" s="1152"/>
      <c r="F1522" s="860"/>
      <c r="G1522" s="851">
        <f>G1523</f>
        <v>1566000</v>
      </c>
    </row>
    <row r="1523" spans="1:7" ht="41.25" customHeight="1">
      <c r="A1523" s="902"/>
      <c r="B1523" s="1121"/>
      <c r="C1523" s="1122"/>
      <c r="D1523" s="848" t="s">
        <v>1788</v>
      </c>
      <c r="E1523" s="849" t="s">
        <v>1789</v>
      </c>
      <c r="F1523" s="856" t="s">
        <v>1077</v>
      </c>
      <c r="G1523" s="851">
        <v>1566000</v>
      </c>
    </row>
    <row r="1524" spans="1:7" ht="17.100000000000001" customHeight="1">
      <c r="A1524" s="902"/>
      <c r="B1524" s="904"/>
      <c r="C1524" s="852"/>
      <c r="D1524" s="1121"/>
      <c r="E1524" s="1123"/>
      <c r="F1524" s="1123"/>
      <c r="G1524" s="1124"/>
    </row>
    <row r="1525" spans="1:7" ht="17.100000000000001" customHeight="1">
      <c r="A1525" s="902"/>
      <c r="B1525" s="904"/>
      <c r="C1525" s="852"/>
      <c r="D1525" s="1144" t="s">
        <v>820</v>
      </c>
      <c r="E1525" s="1145"/>
      <c r="F1525" s="857"/>
      <c r="G1525" s="843">
        <f>G1526</f>
        <v>5351212</v>
      </c>
    </row>
    <row r="1526" spans="1:7" ht="17.100000000000001" customHeight="1">
      <c r="A1526" s="902"/>
      <c r="B1526" s="904"/>
      <c r="C1526" s="852"/>
      <c r="D1526" s="1146" t="s">
        <v>821</v>
      </c>
      <c r="E1526" s="1147"/>
      <c r="F1526" s="856"/>
      <c r="G1526" s="851">
        <f>G1527</f>
        <v>5351212</v>
      </c>
    </row>
    <row r="1527" spans="1:7" ht="40.5" customHeight="1">
      <c r="A1527" s="902"/>
      <c r="B1527" s="1121"/>
      <c r="C1527" s="1122"/>
      <c r="D1527" s="848" t="s">
        <v>68</v>
      </c>
      <c r="E1527" s="849" t="s">
        <v>954</v>
      </c>
      <c r="F1527" s="856" t="s">
        <v>1790</v>
      </c>
      <c r="G1527" s="851">
        <v>5351212</v>
      </c>
    </row>
    <row r="1528" spans="1:7" ht="17.100000000000001" customHeight="1">
      <c r="A1528" s="902"/>
      <c r="B1528" s="1208" t="s">
        <v>71</v>
      </c>
      <c r="C1528" s="1209"/>
      <c r="D1528" s="897"/>
      <c r="E1528" s="898" t="s">
        <v>385</v>
      </c>
      <c r="F1528" s="899" t="s">
        <v>1791</v>
      </c>
      <c r="G1528" s="841">
        <f>G1529+G1538</f>
        <v>10615356</v>
      </c>
    </row>
    <row r="1529" spans="1:7" ht="17.100000000000001" customHeight="1">
      <c r="A1529" s="902"/>
      <c r="B1529" s="1190"/>
      <c r="C1529" s="1212"/>
      <c r="D1529" s="1144" t="s">
        <v>752</v>
      </c>
      <c r="E1529" s="1145"/>
      <c r="F1529" s="928"/>
      <c r="G1529" s="843">
        <f>G1530+G1535</f>
        <v>532253</v>
      </c>
    </row>
    <row r="1530" spans="1:7" ht="17.100000000000001" customHeight="1">
      <c r="A1530" s="902"/>
      <c r="B1530" s="1190"/>
      <c r="C1530" s="1212"/>
      <c r="D1530" s="1140" t="s">
        <v>753</v>
      </c>
      <c r="E1530" s="1152"/>
      <c r="F1530" s="942"/>
      <c r="G1530" s="851">
        <f>G1531</f>
        <v>517250</v>
      </c>
    </row>
    <row r="1531" spans="1:7" ht="17.100000000000001" customHeight="1">
      <c r="A1531" s="902"/>
      <c r="B1531" s="1190"/>
      <c r="C1531" s="1212"/>
      <c r="D1531" s="1119" t="s">
        <v>770</v>
      </c>
      <c r="E1531" s="1120"/>
      <c r="F1531" s="942"/>
      <c r="G1531" s="851">
        <f>SUM(G1532:G1533)</f>
        <v>517250</v>
      </c>
    </row>
    <row r="1532" spans="1:7" ht="17.100000000000001" customHeight="1">
      <c r="A1532" s="902"/>
      <c r="B1532" s="1190"/>
      <c r="C1532" s="1212"/>
      <c r="D1532" s="848" t="s">
        <v>227</v>
      </c>
      <c r="E1532" s="849" t="s">
        <v>774</v>
      </c>
      <c r="F1532" s="856" t="s">
        <v>1070</v>
      </c>
      <c r="G1532" s="851">
        <v>9000</v>
      </c>
    </row>
    <row r="1533" spans="1:7" ht="17.100000000000001" customHeight="1">
      <c r="A1533" s="902"/>
      <c r="B1533" s="1190"/>
      <c r="C1533" s="1212"/>
      <c r="D1533" s="848" t="s">
        <v>228</v>
      </c>
      <c r="E1533" s="849" t="s">
        <v>785</v>
      </c>
      <c r="F1533" s="856" t="s">
        <v>1792</v>
      </c>
      <c r="G1533" s="851">
        <v>508250</v>
      </c>
    </row>
    <row r="1534" spans="1:7" ht="17.100000000000001" customHeight="1">
      <c r="A1534" s="902"/>
      <c r="B1534" s="1190"/>
      <c r="C1534" s="1212"/>
      <c r="D1534" s="1121"/>
      <c r="E1534" s="1123"/>
      <c r="F1534" s="1123"/>
      <c r="G1534" s="1124"/>
    </row>
    <row r="1535" spans="1:7" ht="17.100000000000001" customHeight="1">
      <c r="A1535" s="902"/>
      <c r="B1535" s="1190"/>
      <c r="C1535" s="1212"/>
      <c r="D1535" s="1140" t="s">
        <v>854</v>
      </c>
      <c r="E1535" s="1152"/>
      <c r="F1535" s="860"/>
      <c r="G1535" s="851">
        <f>G1536</f>
        <v>15003</v>
      </c>
    </row>
    <row r="1536" spans="1:7" ht="38.25">
      <c r="A1536" s="902"/>
      <c r="B1536" s="1190"/>
      <c r="C1536" s="1212"/>
      <c r="D1536" s="927" t="s">
        <v>65</v>
      </c>
      <c r="E1536" s="849" t="s">
        <v>954</v>
      </c>
      <c r="F1536" s="942"/>
      <c r="G1536" s="851">
        <v>15003</v>
      </c>
    </row>
    <row r="1537" spans="1:7" ht="17.100000000000001" customHeight="1">
      <c r="A1537" s="902"/>
      <c r="B1537" s="1190"/>
      <c r="C1537" s="1212"/>
      <c r="D1537" s="1121"/>
      <c r="E1537" s="1123"/>
      <c r="F1537" s="1123"/>
      <c r="G1537" s="1124"/>
    </row>
    <row r="1538" spans="1:7" ht="17.100000000000001" customHeight="1">
      <c r="A1538" s="902"/>
      <c r="B1538" s="1190"/>
      <c r="C1538" s="1212"/>
      <c r="D1538" s="1144" t="s">
        <v>820</v>
      </c>
      <c r="E1538" s="1145"/>
      <c r="F1538" s="857"/>
      <c r="G1538" s="843">
        <f>G1539</f>
        <v>10083103</v>
      </c>
    </row>
    <row r="1539" spans="1:7" ht="17.100000000000001" customHeight="1">
      <c r="A1539" s="902"/>
      <c r="B1539" s="1190"/>
      <c r="C1539" s="1212"/>
      <c r="D1539" s="1146" t="s">
        <v>821</v>
      </c>
      <c r="E1539" s="1147"/>
      <c r="F1539" s="856"/>
      <c r="G1539" s="851">
        <f>G1540</f>
        <v>10083103</v>
      </c>
    </row>
    <row r="1540" spans="1:7" ht="39" customHeight="1">
      <c r="A1540" s="902"/>
      <c r="B1540" s="1190"/>
      <c r="C1540" s="1212"/>
      <c r="D1540" s="848" t="s">
        <v>68</v>
      </c>
      <c r="E1540" s="849" t="s">
        <v>954</v>
      </c>
      <c r="F1540" s="856" t="s">
        <v>1793</v>
      </c>
      <c r="G1540" s="851">
        <v>10083103</v>
      </c>
    </row>
    <row r="1541" spans="1:7" ht="25.5">
      <c r="A1541" s="834" t="s">
        <v>1794</v>
      </c>
      <c r="B1541" s="1130"/>
      <c r="C1541" s="1131"/>
      <c r="D1541" s="834"/>
      <c r="E1541" s="835" t="s">
        <v>1795</v>
      </c>
      <c r="F1541" s="862" t="s">
        <v>1796</v>
      </c>
      <c r="G1541" s="837">
        <f>G1542</f>
        <v>1422750</v>
      </c>
    </row>
    <row r="1542" spans="1:7" ht="17.100000000000001" customHeight="1">
      <c r="A1542" s="902"/>
      <c r="B1542" s="1208" t="s">
        <v>1797</v>
      </c>
      <c r="C1542" s="1209"/>
      <c r="D1542" s="897"/>
      <c r="E1542" s="898" t="s">
        <v>526</v>
      </c>
      <c r="F1542" s="899" t="s">
        <v>1796</v>
      </c>
      <c r="G1542" s="841">
        <f>G1543</f>
        <v>1422750</v>
      </c>
    </row>
    <row r="1543" spans="1:7" ht="17.100000000000001" customHeight="1">
      <c r="A1543" s="902"/>
      <c r="B1543" s="904"/>
      <c r="C1543" s="852"/>
      <c r="D1543" s="1140" t="s">
        <v>752</v>
      </c>
      <c r="E1543" s="1152"/>
      <c r="F1543" s="856"/>
      <c r="G1543" s="851">
        <f>G1544+G1570</f>
        <v>1422750</v>
      </c>
    </row>
    <row r="1544" spans="1:7" ht="17.100000000000001" customHeight="1">
      <c r="A1544" s="902"/>
      <c r="B1544" s="904"/>
      <c r="C1544" s="852"/>
      <c r="D1544" s="1202" t="s">
        <v>753</v>
      </c>
      <c r="E1544" s="1203"/>
      <c r="F1544" s="856"/>
      <c r="G1544" s="851">
        <f>G1545+G1552</f>
        <v>1394110</v>
      </c>
    </row>
    <row r="1545" spans="1:7" ht="17.100000000000001" customHeight="1">
      <c r="A1545" s="902"/>
      <c r="B1545" s="904"/>
      <c r="C1545" s="852"/>
      <c r="D1545" s="1206" t="s">
        <v>754</v>
      </c>
      <c r="E1545" s="1207"/>
      <c r="F1545" s="856"/>
      <c r="G1545" s="851">
        <f>SUM(G1546:G1550)</f>
        <v>615249</v>
      </c>
    </row>
    <row r="1546" spans="1:7" ht="17.100000000000001" customHeight="1">
      <c r="A1546" s="902"/>
      <c r="B1546" s="1121"/>
      <c r="C1546" s="1122"/>
      <c r="D1546" s="848" t="s">
        <v>755</v>
      </c>
      <c r="E1546" s="849" t="s">
        <v>756</v>
      </c>
      <c r="F1546" s="856" t="s">
        <v>1798</v>
      </c>
      <c r="G1546" s="851">
        <v>471056</v>
      </c>
    </row>
    <row r="1547" spans="1:7" ht="17.100000000000001" customHeight="1">
      <c r="A1547" s="902"/>
      <c r="B1547" s="1121"/>
      <c r="C1547" s="1122"/>
      <c r="D1547" s="848" t="s">
        <v>758</v>
      </c>
      <c r="E1547" s="849" t="s">
        <v>759</v>
      </c>
      <c r="F1547" s="856" t="s">
        <v>1799</v>
      </c>
      <c r="G1547" s="851">
        <v>35518</v>
      </c>
    </row>
    <row r="1548" spans="1:7" ht="17.100000000000001" customHeight="1">
      <c r="A1548" s="902"/>
      <c r="B1548" s="1121"/>
      <c r="C1548" s="1122"/>
      <c r="D1548" s="848" t="s">
        <v>761</v>
      </c>
      <c r="E1548" s="849" t="s">
        <v>762</v>
      </c>
      <c r="F1548" s="856" t="s">
        <v>1800</v>
      </c>
      <c r="G1548" s="851">
        <v>85289</v>
      </c>
    </row>
    <row r="1549" spans="1:7" ht="17.100000000000001" customHeight="1">
      <c r="A1549" s="902"/>
      <c r="B1549" s="1121"/>
      <c r="C1549" s="1122"/>
      <c r="D1549" s="848" t="s">
        <v>764</v>
      </c>
      <c r="E1549" s="849" t="s">
        <v>765</v>
      </c>
      <c r="F1549" s="856" t="s">
        <v>1801</v>
      </c>
      <c r="G1549" s="851">
        <v>12266</v>
      </c>
    </row>
    <row r="1550" spans="1:7" ht="17.100000000000001" customHeight="1">
      <c r="A1550" s="902"/>
      <c r="B1550" s="1121"/>
      <c r="C1550" s="1122"/>
      <c r="D1550" s="848" t="s">
        <v>767</v>
      </c>
      <c r="E1550" s="849" t="s">
        <v>768</v>
      </c>
      <c r="F1550" s="856" t="s">
        <v>1802</v>
      </c>
      <c r="G1550" s="851">
        <v>11120</v>
      </c>
    </row>
    <row r="1551" spans="1:7" ht="17.100000000000001" customHeight="1">
      <c r="A1551" s="902"/>
      <c r="B1551" s="904"/>
      <c r="C1551" s="852"/>
      <c r="D1551" s="1121"/>
      <c r="E1551" s="1123"/>
      <c r="F1551" s="1123"/>
      <c r="G1551" s="1124"/>
    </row>
    <row r="1552" spans="1:7" ht="17.100000000000001" customHeight="1">
      <c r="A1552" s="902"/>
      <c r="B1552" s="904"/>
      <c r="C1552" s="852"/>
      <c r="D1552" s="1119" t="s">
        <v>770</v>
      </c>
      <c r="E1552" s="1120"/>
      <c r="F1552" s="856"/>
      <c r="G1552" s="851">
        <f>SUM(G1553:G1568)</f>
        <v>778861</v>
      </c>
    </row>
    <row r="1553" spans="1:7" ht="17.100000000000001" customHeight="1">
      <c r="A1553" s="902"/>
      <c r="B1553" s="1121"/>
      <c r="C1553" s="1122"/>
      <c r="D1553" s="848" t="s">
        <v>227</v>
      </c>
      <c r="E1553" s="849" t="s">
        <v>774</v>
      </c>
      <c r="F1553" s="856" t="s">
        <v>1803</v>
      </c>
      <c r="G1553" s="851">
        <v>81208</v>
      </c>
    </row>
    <row r="1554" spans="1:7" ht="17.100000000000001" customHeight="1">
      <c r="A1554" s="902"/>
      <c r="B1554" s="1121"/>
      <c r="C1554" s="1122"/>
      <c r="D1554" s="848" t="s">
        <v>1082</v>
      </c>
      <c r="E1554" s="849" t="s">
        <v>1083</v>
      </c>
      <c r="F1554" s="856" t="s">
        <v>1042</v>
      </c>
      <c r="G1554" s="851">
        <v>2600</v>
      </c>
    </row>
    <row r="1555" spans="1:7" ht="17.100000000000001" customHeight="1">
      <c r="A1555" s="902"/>
      <c r="B1555" s="1121"/>
      <c r="C1555" s="1122"/>
      <c r="D1555" s="848" t="s">
        <v>776</v>
      </c>
      <c r="E1555" s="849" t="s">
        <v>777</v>
      </c>
      <c r="F1555" s="856" t="s">
        <v>1804</v>
      </c>
      <c r="G1555" s="851">
        <v>44000</v>
      </c>
    </row>
    <row r="1556" spans="1:7" ht="17.100000000000001" customHeight="1">
      <c r="A1556" s="902"/>
      <c r="B1556" s="1121"/>
      <c r="C1556" s="1122"/>
      <c r="D1556" s="848" t="s">
        <v>779</v>
      </c>
      <c r="E1556" s="849" t="s">
        <v>780</v>
      </c>
      <c r="F1556" s="856" t="s">
        <v>1805</v>
      </c>
      <c r="G1556" s="851">
        <v>2000</v>
      </c>
    </row>
    <row r="1557" spans="1:7" ht="17.100000000000001" customHeight="1">
      <c r="A1557" s="902"/>
      <c r="B1557" s="1121"/>
      <c r="C1557" s="1122"/>
      <c r="D1557" s="848" t="s">
        <v>782</v>
      </c>
      <c r="E1557" s="849" t="s">
        <v>783</v>
      </c>
      <c r="F1557" s="856" t="s">
        <v>875</v>
      </c>
      <c r="G1557" s="851">
        <v>1000</v>
      </c>
    </row>
    <row r="1558" spans="1:7" ht="17.100000000000001" customHeight="1">
      <c r="A1558" s="902"/>
      <c r="B1558" s="1121"/>
      <c r="C1558" s="1122"/>
      <c r="D1558" s="848" t="s">
        <v>228</v>
      </c>
      <c r="E1558" s="849" t="s">
        <v>785</v>
      </c>
      <c r="F1558" s="856" t="s">
        <v>1806</v>
      </c>
      <c r="G1558" s="851">
        <v>546815</v>
      </c>
    </row>
    <row r="1559" spans="1:7" ht="17.100000000000001" customHeight="1">
      <c r="A1559" s="902"/>
      <c r="B1559" s="1121"/>
      <c r="C1559" s="1122"/>
      <c r="D1559" s="848" t="s">
        <v>229</v>
      </c>
      <c r="E1559" s="849" t="s">
        <v>787</v>
      </c>
      <c r="F1559" s="856" t="s">
        <v>1562</v>
      </c>
      <c r="G1559" s="851">
        <v>1900</v>
      </c>
    </row>
    <row r="1560" spans="1:7" ht="28.5" customHeight="1">
      <c r="A1560" s="902"/>
      <c r="B1560" s="1121"/>
      <c r="C1560" s="1122"/>
      <c r="D1560" s="848" t="s">
        <v>230</v>
      </c>
      <c r="E1560" s="849" t="s">
        <v>789</v>
      </c>
      <c r="F1560" s="856" t="s">
        <v>1807</v>
      </c>
      <c r="G1560" s="851">
        <v>5900</v>
      </c>
    </row>
    <row r="1561" spans="1:7" ht="26.25" customHeight="1">
      <c r="A1561" s="902"/>
      <c r="B1561" s="1121"/>
      <c r="C1561" s="1122"/>
      <c r="D1561" s="848" t="s">
        <v>791</v>
      </c>
      <c r="E1561" s="849" t="s">
        <v>792</v>
      </c>
      <c r="F1561" s="856" t="s">
        <v>784</v>
      </c>
      <c r="G1561" s="851">
        <v>3500</v>
      </c>
    </row>
    <row r="1562" spans="1:7" ht="20.25" customHeight="1">
      <c r="A1562" s="902"/>
      <c r="B1562" s="1121"/>
      <c r="C1562" s="1122"/>
      <c r="D1562" s="848" t="s">
        <v>796</v>
      </c>
      <c r="E1562" s="849" t="s">
        <v>797</v>
      </c>
      <c r="F1562" s="856" t="s">
        <v>1808</v>
      </c>
      <c r="G1562" s="851">
        <v>57888</v>
      </c>
    </row>
    <row r="1563" spans="1:7" ht="17.100000000000001" customHeight="1">
      <c r="A1563" s="902"/>
      <c r="B1563" s="1121"/>
      <c r="C1563" s="1122"/>
      <c r="D1563" s="848" t="s">
        <v>231</v>
      </c>
      <c r="E1563" s="849" t="s">
        <v>798</v>
      </c>
      <c r="F1563" s="856" t="s">
        <v>948</v>
      </c>
      <c r="G1563" s="851">
        <v>5300</v>
      </c>
    </row>
    <row r="1564" spans="1:7" ht="17.100000000000001" customHeight="1">
      <c r="A1564" s="902"/>
      <c r="B1564" s="1121"/>
      <c r="C1564" s="1122"/>
      <c r="D1564" s="848" t="s">
        <v>232</v>
      </c>
      <c r="E1564" s="849" t="s">
        <v>881</v>
      </c>
      <c r="F1564" s="856" t="s">
        <v>882</v>
      </c>
      <c r="G1564" s="851">
        <v>1000</v>
      </c>
    </row>
    <row r="1565" spans="1:7" ht="17.100000000000001" customHeight="1">
      <c r="A1565" s="902"/>
      <c r="B1565" s="1121"/>
      <c r="C1565" s="1122"/>
      <c r="D1565" s="848" t="s">
        <v>800</v>
      </c>
      <c r="E1565" s="849" t="s">
        <v>801</v>
      </c>
      <c r="F1565" s="856" t="s">
        <v>1802</v>
      </c>
      <c r="G1565" s="851">
        <v>7650</v>
      </c>
    </row>
    <row r="1566" spans="1:7" ht="17.100000000000001" customHeight="1">
      <c r="A1566" s="902"/>
      <c r="B1566" s="1121"/>
      <c r="C1566" s="1122"/>
      <c r="D1566" s="848" t="s">
        <v>803</v>
      </c>
      <c r="E1566" s="849" t="s">
        <v>804</v>
      </c>
      <c r="F1566" s="856" t="s">
        <v>1809</v>
      </c>
      <c r="G1566" s="851">
        <v>13400</v>
      </c>
    </row>
    <row r="1567" spans="1:7" ht="17.100000000000001" customHeight="1">
      <c r="A1567" s="902"/>
      <c r="B1567" s="1121"/>
      <c r="C1567" s="1122"/>
      <c r="D1567" s="848" t="s">
        <v>806</v>
      </c>
      <c r="E1567" s="849" t="s">
        <v>807</v>
      </c>
      <c r="F1567" s="856" t="s">
        <v>949</v>
      </c>
      <c r="G1567" s="851">
        <v>200</v>
      </c>
    </row>
    <row r="1568" spans="1:7" ht="17.100000000000001" customHeight="1">
      <c r="A1568" s="902"/>
      <c r="B1568" s="1121"/>
      <c r="C1568" s="1122"/>
      <c r="D1568" s="848" t="s">
        <v>234</v>
      </c>
      <c r="E1568" s="849" t="s">
        <v>814</v>
      </c>
      <c r="F1568" s="856" t="s">
        <v>1089</v>
      </c>
      <c r="G1568" s="851">
        <v>4500</v>
      </c>
    </row>
    <row r="1569" spans="1:7" ht="17.100000000000001" customHeight="1">
      <c r="A1569" s="902"/>
      <c r="B1569" s="904"/>
      <c r="C1569" s="852"/>
      <c r="D1569" s="1121"/>
      <c r="E1569" s="1123"/>
      <c r="F1569" s="1123"/>
      <c r="G1569" s="1124"/>
    </row>
    <row r="1570" spans="1:7" ht="17.100000000000001" customHeight="1">
      <c r="A1570" s="902"/>
      <c r="B1570" s="904"/>
      <c r="C1570" s="852"/>
      <c r="D1570" s="1146" t="s">
        <v>816</v>
      </c>
      <c r="E1570" s="1147"/>
      <c r="F1570" s="856"/>
      <c r="G1570" s="851">
        <f>G1571</f>
        <v>28640</v>
      </c>
    </row>
    <row r="1571" spans="1:7" ht="17.100000000000001" customHeight="1">
      <c r="A1571" s="902"/>
      <c r="B1571" s="904"/>
      <c r="C1571" s="852"/>
      <c r="D1571" s="848" t="s">
        <v>817</v>
      </c>
      <c r="E1571" s="849" t="s">
        <v>818</v>
      </c>
      <c r="F1571" s="856" t="s">
        <v>1810</v>
      </c>
      <c r="G1571" s="851">
        <v>28640</v>
      </c>
    </row>
    <row r="1572" spans="1:7" ht="17.100000000000001" customHeight="1">
      <c r="A1572" s="892" t="s">
        <v>659</v>
      </c>
      <c r="B1572" s="1218"/>
      <c r="C1572" s="1219"/>
      <c r="D1572" s="892"/>
      <c r="E1572" s="835" t="s">
        <v>1811</v>
      </c>
      <c r="F1572" s="862" t="s">
        <v>1812</v>
      </c>
      <c r="G1572" s="837">
        <v>3502425</v>
      </c>
    </row>
    <row r="1573" spans="1:7" ht="17.100000000000001" customHeight="1">
      <c r="A1573" s="1220"/>
      <c r="B1573" s="1223" t="s">
        <v>660</v>
      </c>
      <c r="C1573" s="1224"/>
      <c r="D1573" s="943"/>
      <c r="E1573" s="944" t="s">
        <v>1813</v>
      </c>
      <c r="F1573" s="899" t="s">
        <v>1814</v>
      </c>
      <c r="G1573" s="841">
        <f>G1574</f>
        <v>3410500</v>
      </c>
    </row>
    <row r="1574" spans="1:7" ht="17.100000000000001" customHeight="1">
      <c r="A1574" s="1221"/>
      <c r="B1574" s="1225"/>
      <c r="C1574" s="1226"/>
      <c r="D1574" s="1229" t="s">
        <v>752</v>
      </c>
      <c r="E1574" s="1230"/>
      <c r="F1574" s="857"/>
      <c r="G1574" s="843">
        <f>G1575+G1584+G1588</f>
        <v>3410500</v>
      </c>
    </row>
    <row r="1575" spans="1:7" ht="17.100000000000001" customHeight="1">
      <c r="A1575" s="1221"/>
      <c r="B1575" s="1123"/>
      <c r="C1575" s="1124"/>
      <c r="D1575" s="1231" t="s">
        <v>753</v>
      </c>
      <c r="E1575" s="1203"/>
      <c r="F1575" s="856"/>
      <c r="G1575" s="851">
        <f>G1576+G1580</f>
        <v>80000</v>
      </c>
    </row>
    <row r="1576" spans="1:7" ht="17.100000000000001" customHeight="1">
      <c r="A1576" s="1221"/>
      <c r="B1576" s="1123"/>
      <c r="C1576" s="1124"/>
      <c r="D1576" s="1232" t="s">
        <v>754</v>
      </c>
      <c r="E1576" s="1207"/>
      <c r="F1576" s="856"/>
      <c r="G1576" s="851">
        <f>SUM(G1577:G1578)</f>
        <v>15000</v>
      </c>
    </row>
    <row r="1577" spans="1:7" ht="17.100000000000001" customHeight="1">
      <c r="A1577" s="1221"/>
      <c r="B1577" s="1123"/>
      <c r="C1577" s="1124"/>
      <c r="D1577" s="894" t="s">
        <v>761</v>
      </c>
      <c r="E1577" s="849" t="s">
        <v>762</v>
      </c>
      <c r="F1577" s="856" t="s">
        <v>1815</v>
      </c>
      <c r="G1577" s="851">
        <v>12000</v>
      </c>
    </row>
    <row r="1578" spans="1:7" ht="17.100000000000001" customHeight="1">
      <c r="A1578" s="1221"/>
      <c r="B1578" s="1123"/>
      <c r="C1578" s="1124"/>
      <c r="D1578" s="894" t="s">
        <v>764</v>
      </c>
      <c r="E1578" s="849" t="s">
        <v>765</v>
      </c>
      <c r="F1578" s="856" t="s">
        <v>639</v>
      </c>
      <c r="G1578" s="851">
        <v>3000</v>
      </c>
    </row>
    <row r="1579" spans="1:7" ht="17.100000000000001" customHeight="1">
      <c r="A1579" s="1221"/>
      <c r="B1579" s="1123"/>
      <c r="C1579" s="1124"/>
      <c r="D1579" s="1233"/>
      <c r="E1579" s="1123"/>
      <c r="F1579" s="1123"/>
      <c r="G1579" s="1124"/>
    </row>
    <row r="1580" spans="1:7" ht="17.100000000000001" customHeight="1">
      <c r="A1580" s="1221"/>
      <c r="B1580" s="1123"/>
      <c r="C1580" s="1124"/>
      <c r="D1580" s="1213" t="s">
        <v>770</v>
      </c>
      <c r="E1580" s="1120"/>
      <c r="F1580" s="856"/>
      <c r="G1580" s="851">
        <f>SUM(G1581:G1582)</f>
        <v>65000</v>
      </c>
    </row>
    <row r="1581" spans="1:7" ht="17.100000000000001" customHeight="1">
      <c r="A1581" s="1221"/>
      <c r="B1581" s="1123"/>
      <c r="C1581" s="1124"/>
      <c r="D1581" s="894" t="s">
        <v>227</v>
      </c>
      <c r="E1581" s="849" t="s">
        <v>774</v>
      </c>
      <c r="F1581" s="856" t="s">
        <v>1816</v>
      </c>
      <c r="G1581" s="851">
        <v>60000</v>
      </c>
    </row>
    <row r="1582" spans="1:7" ht="17.100000000000001" customHeight="1">
      <c r="A1582" s="1221"/>
      <c r="B1582" s="1123"/>
      <c r="C1582" s="1124"/>
      <c r="D1582" s="945" t="s">
        <v>228</v>
      </c>
      <c r="E1582" s="878" t="s">
        <v>785</v>
      </c>
      <c r="F1582" s="879" t="s">
        <v>1090</v>
      </c>
      <c r="G1582" s="880">
        <v>5000</v>
      </c>
    </row>
    <row r="1583" spans="1:7" ht="17.100000000000001" customHeight="1">
      <c r="A1583" s="1221"/>
      <c r="B1583" s="1123"/>
      <c r="C1583" s="1124"/>
      <c r="D1583" s="1160"/>
      <c r="E1583" s="1161"/>
      <c r="F1583" s="1161"/>
      <c r="G1583" s="1162"/>
    </row>
    <row r="1584" spans="1:7" ht="17.100000000000001" customHeight="1">
      <c r="A1584" s="1221"/>
      <c r="B1584" s="1123"/>
      <c r="C1584" s="1124"/>
      <c r="D1584" s="1200" t="s">
        <v>1817</v>
      </c>
      <c r="E1584" s="1214"/>
      <c r="F1584" s="946"/>
      <c r="G1584" s="851">
        <f>SUM(G1585:G1586)</f>
        <v>2750500</v>
      </c>
    </row>
    <row r="1585" spans="1:7" ht="38.25">
      <c r="A1585" s="1221"/>
      <c r="B1585" s="1123"/>
      <c r="C1585" s="1124"/>
      <c r="D1585" s="894" t="s">
        <v>920</v>
      </c>
      <c r="E1585" s="849" t="s">
        <v>921</v>
      </c>
      <c r="F1585" s="856" t="s">
        <v>1106</v>
      </c>
      <c r="G1585" s="851">
        <v>200000</v>
      </c>
    </row>
    <row r="1586" spans="1:7" ht="25.5">
      <c r="A1586" s="1221"/>
      <c r="B1586" s="1123"/>
      <c r="C1586" s="1124"/>
      <c r="D1586" s="945" t="s">
        <v>1818</v>
      </c>
      <c r="E1586" s="878" t="s">
        <v>1819</v>
      </c>
      <c r="F1586" s="879" t="s">
        <v>1820</v>
      </c>
      <c r="G1586" s="880">
        <v>2550500</v>
      </c>
    </row>
    <row r="1587" spans="1:7" ht="17.100000000000001" customHeight="1">
      <c r="A1587" s="1221"/>
      <c r="B1587" s="1123"/>
      <c r="C1587" s="1124"/>
      <c r="D1587" s="1160"/>
      <c r="E1587" s="1161"/>
      <c r="F1587" s="1161"/>
      <c r="G1587" s="1162"/>
    </row>
    <row r="1588" spans="1:7" ht="17.100000000000001" customHeight="1">
      <c r="A1588" s="1221"/>
      <c r="B1588" s="1123"/>
      <c r="C1588" s="1124"/>
      <c r="D1588" s="1198" t="s">
        <v>816</v>
      </c>
      <c r="E1588" s="1215"/>
      <c r="F1588" s="883"/>
      <c r="G1588" s="851">
        <f>SUM(G1589:G1590)</f>
        <v>580000</v>
      </c>
    </row>
    <row r="1589" spans="1:7" ht="17.100000000000001" customHeight="1">
      <c r="A1589" s="1221"/>
      <c r="B1589" s="1123"/>
      <c r="C1589" s="1124"/>
      <c r="D1589" s="894" t="s">
        <v>1452</v>
      </c>
      <c r="E1589" s="849" t="s">
        <v>1169</v>
      </c>
      <c r="F1589" s="856" t="s">
        <v>1148</v>
      </c>
      <c r="G1589" s="851">
        <v>80000</v>
      </c>
    </row>
    <row r="1590" spans="1:7" ht="17.100000000000001" customHeight="1">
      <c r="A1590" s="1221"/>
      <c r="B1590" s="1227"/>
      <c r="C1590" s="1228"/>
      <c r="D1590" s="894" t="s">
        <v>1754</v>
      </c>
      <c r="E1590" s="849" t="s">
        <v>1484</v>
      </c>
      <c r="F1590" s="856" t="s">
        <v>1821</v>
      </c>
      <c r="G1590" s="851">
        <v>500000</v>
      </c>
    </row>
    <row r="1591" spans="1:7" ht="17.100000000000001" customHeight="1">
      <c r="A1591" s="1221"/>
      <c r="B1591" s="947"/>
      <c r="C1591" s="948" t="s">
        <v>72</v>
      </c>
      <c r="D1591" s="949"/>
      <c r="E1591" s="950" t="s">
        <v>1811</v>
      </c>
      <c r="F1591" s="951"/>
      <c r="G1591" s="917">
        <f>G1592</f>
        <v>91925</v>
      </c>
    </row>
    <row r="1592" spans="1:7" ht="17.100000000000001" customHeight="1">
      <c r="A1592" s="1221"/>
      <c r="B1592" s="910"/>
      <c r="C1592" s="952"/>
      <c r="D1592" s="1216" t="s">
        <v>752</v>
      </c>
      <c r="E1592" s="1217"/>
      <c r="F1592" s="953"/>
      <c r="G1592" s="872">
        <f>G1593</f>
        <v>91925</v>
      </c>
    </row>
    <row r="1593" spans="1:7" ht="17.100000000000001" customHeight="1">
      <c r="A1593" s="1221"/>
      <c r="B1593" s="910"/>
      <c r="C1593" s="954"/>
      <c r="D1593" s="1243" t="s">
        <v>1817</v>
      </c>
      <c r="E1593" s="1244"/>
      <c r="F1593" s="955"/>
      <c r="G1593" s="956">
        <f>G1594</f>
        <v>91925</v>
      </c>
    </row>
    <row r="1594" spans="1:7" ht="38.25">
      <c r="A1594" s="1222"/>
      <c r="B1594" s="895"/>
      <c r="C1594" s="900"/>
      <c r="D1594" s="895" t="s">
        <v>65</v>
      </c>
      <c r="E1594" s="876" t="s">
        <v>954</v>
      </c>
      <c r="F1594" s="856"/>
      <c r="G1594" s="851">
        <v>91925</v>
      </c>
    </row>
    <row r="1595" spans="1:7" ht="17.100000000000001" customHeight="1">
      <c r="A1595" s="1245" t="s">
        <v>1822</v>
      </c>
      <c r="B1595" s="1246"/>
      <c r="C1595" s="1246"/>
      <c r="D1595" s="1246"/>
      <c r="E1595" s="1247"/>
      <c r="F1595" s="957" t="s">
        <v>1823</v>
      </c>
      <c r="G1595" s="958">
        <f>G6+G178+G216+G265+G274+G290+G371+G384+G397+G482+G498+G530+G758+G764+G781+G790+G796+G1048+G1087+G1130+G1268+G1392+G1441+G1469+G1541+G1572</f>
        <v>1489060379</v>
      </c>
    </row>
    <row r="1596" spans="1:7" ht="17.100000000000001" customHeight="1">
      <c r="A1596" s="1248"/>
      <c r="B1596" s="1248"/>
      <c r="C1596" s="1248"/>
      <c r="D1596" s="1248"/>
      <c r="E1596" s="1248"/>
      <c r="F1596" s="1248"/>
      <c r="G1596" s="1249"/>
    </row>
    <row r="1597" spans="1:7" ht="17.100000000000001" customHeight="1">
      <c r="A1597" s="1250" t="s">
        <v>5</v>
      </c>
      <c r="B1597" s="1250"/>
      <c r="C1597" s="1250"/>
      <c r="D1597" s="1250"/>
      <c r="E1597" s="1250"/>
      <c r="F1597" s="959"/>
      <c r="G1597" s="960"/>
    </row>
    <row r="1598" spans="1:7" ht="24" customHeight="1">
      <c r="A1598" s="1251" t="s">
        <v>1824</v>
      </c>
      <c r="B1598" s="1252"/>
      <c r="C1598" s="1252"/>
      <c r="D1598" s="1252"/>
      <c r="E1598" s="1253"/>
      <c r="F1598" s="961"/>
      <c r="G1598" s="962">
        <v>584944922</v>
      </c>
    </row>
    <row r="1599" spans="1:7" ht="17.100000000000001" customHeight="1">
      <c r="A1599" s="1234" t="s">
        <v>1825</v>
      </c>
      <c r="B1599" s="1235"/>
      <c r="C1599" s="1235"/>
      <c r="D1599" s="1235"/>
      <c r="E1599" s="1236"/>
      <c r="F1599" s="961"/>
      <c r="G1599" s="963">
        <v>273547059</v>
      </c>
    </row>
    <row r="1600" spans="1:7" ht="19.5" customHeight="1">
      <c r="A1600" s="1241" t="s">
        <v>1826</v>
      </c>
      <c r="B1600" s="1239"/>
      <c r="C1600" s="1239"/>
      <c r="D1600" s="1239"/>
      <c r="E1600" s="1240"/>
      <c r="F1600" s="964"/>
      <c r="G1600" s="965">
        <v>132831290</v>
      </c>
    </row>
    <row r="1601" spans="1:8" ht="18.75" customHeight="1">
      <c r="A1601" s="1238" t="s">
        <v>1827</v>
      </c>
      <c r="B1601" s="1239"/>
      <c r="C1601" s="1239"/>
      <c r="D1601" s="1239"/>
      <c r="E1601" s="1240"/>
      <c r="F1601" s="964"/>
      <c r="G1601" s="965">
        <v>140715769</v>
      </c>
    </row>
    <row r="1602" spans="1:8" ht="17.100000000000001" customHeight="1">
      <c r="A1602" s="1234" t="s">
        <v>1828</v>
      </c>
      <c r="B1602" s="1235"/>
      <c r="C1602" s="1235"/>
      <c r="D1602" s="1235"/>
      <c r="E1602" s="1236"/>
      <c r="F1602" s="961"/>
      <c r="G1602" s="963">
        <v>180013717</v>
      </c>
    </row>
    <row r="1603" spans="1:8" ht="17.100000000000001" customHeight="1">
      <c r="A1603" s="1234" t="s">
        <v>1829</v>
      </c>
      <c r="B1603" s="1235"/>
      <c r="C1603" s="1235"/>
      <c r="D1603" s="1235"/>
      <c r="E1603" s="1236"/>
      <c r="F1603" s="961"/>
      <c r="G1603" s="963">
        <v>2827312</v>
      </c>
    </row>
    <row r="1604" spans="1:8" ht="15.75" customHeight="1">
      <c r="A1604" s="1242" t="s">
        <v>1830</v>
      </c>
      <c r="B1604" s="1235"/>
      <c r="C1604" s="1235"/>
      <c r="D1604" s="1235"/>
      <c r="E1604" s="1236"/>
      <c r="F1604" s="961"/>
      <c r="G1604" s="963">
        <v>97140584</v>
      </c>
    </row>
    <row r="1605" spans="1:8" ht="17.100000000000001" customHeight="1">
      <c r="A1605" s="1234" t="s">
        <v>1831</v>
      </c>
      <c r="B1605" s="1235"/>
      <c r="C1605" s="1235"/>
      <c r="D1605" s="1235"/>
      <c r="E1605" s="1236"/>
      <c r="F1605" s="966"/>
      <c r="G1605" s="963">
        <v>12223471</v>
      </c>
    </row>
    <row r="1606" spans="1:8" ht="17.100000000000001" customHeight="1">
      <c r="A1606" s="1234" t="s">
        <v>1832</v>
      </c>
      <c r="B1606" s="1235"/>
      <c r="C1606" s="1235"/>
      <c r="D1606" s="1235"/>
      <c r="E1606" s="1236"/>
      <c r="F1606" s="966"/>
      <c r="G1606" s="963">
        <v>19192779</v>
      </c>
    </row>
    <row r="1607" spans="1:8" ht="21.75" customHeight="1">
      <c r="A1607" s="1237" t="s">
        <v>1833</v>
      </c>
      <c r="B1607" s="1235"/>
      <c r="C1607" s="1235"/>
      <c r="D1607" s="1235"/>
      <c r="E1607" s="1236"/>
      <c r="F1607" s="966"/>
      <c r="G1607" s="962">
        <v>904115457</v>
      </c>
      <c r="H1607" s="967"/>
    </row>
    <row r="1608" spans="1:8" ht="17.100000000000001" customHeight="1">
      <c r="A1608" s="1234" t="s">
        <v>1834</v>
      </c>
      <c r="B1608" s="1235"/>
      <c r="C1608" s="1235"/>
      <c r="D1608" s="1235"/>
      <c r="E1608" s="1236"/>
      <c r="F1608" s="966"/>
      <c r="G1608" s="963">
        <v>901742457</v>
      </c>
    </row>
    <row r="1609" spans="1:8" ht="18" customHeight="1">
      <c r="A1609" s="1238" t="s">
        <v>1835</v>
      </c>
      <c r="B1609" s="1239"/>
      <c r="C1609" s="1239"/>
      <c r="D1609" s="1239"/>
      <c r="E1609" s="1240"/>
      <c r="F1609" s="964"/>
      <c r="G1609" s="965">
        <v>780666865</v>
      </c>
    </row>
    <row r="1610" spans="1:8" ht="17.100000000000001" customHeight="1">
      <c r="A1610" s="1234" t="s">
        <v>1836</v>
      </c>
      <c r="B1610" s="1235"/>
      <c r="C1610" s="1235"/>
      <c r="D1610" s="1235"/>
      <c r="E1610" s="1236"/>
      <c r="F1610" s="961"/>
      <c r="G1610" s="963">
        <v>2373000</v>
      </c>
    </row>
    <row r="1611" spans="1:8" ht="17.100000000000001" customHeight="1">
      <c r="A1611" s="1234" t="s">
        <v>1837</v>
      </c>
      <c r="B1611" s="1235"/>
      <c r="C1611" s="1235"/>
      <c r="D1611" s="1235"/>
      <c r="E1611" s="1236"/>
      <c r="F1611" s="961"/>
      <c r="G1611" s="963">
        <v>0</v>
      </c>
    </row>
    <row r="1612" spans="1:8" ht="17.100000000000001" customHeight="1">
      <c r="A1612" s="968"/>
      <c r="B1612" s="968"/>
      <c r="C1612" s="968"/>
      <c r="D1612" s="968"/>
      <c r="E1612" s="968"/>
      <c r="F1612" s="968"/>
      <c r="G1612" s="969"/>
    </row>
    <row r="1613" spans="1:8" ht="17.100000000000001" customHeight="1">
      <c r="A1613" s="968"/>
      <c r="B1613" s="968"/>
      <c r="C1613" s="968"/>
      <c r="D1613" s="968"/>
      <c r="E1613" s="968"/>
      <c r="F1613" s="968"/>
      <c r="G1613" s="968"/>
    </row>
    <row r="1614" spans="1:8" ht="17.100000000000001" customHeight="1">
      <c r="A1614" s="968"/>
      <c r="B1614" s="968"/>
      <c r="C1614" s="968"/>
      <c r="D1614" s="968"/>
      <c r="E1614" s="968"/>
      <c r="F1614" s="968"/>
      <c r="G1614" s="968"/>
    </row>
    <row r="1615" spans="1:8" ht="17.100000000000001" customHeight="1">
      <c r="A1615" s="968"/>
      <c r="B1615" s="968"/>
      <c r="C1615" s="968"/>
      <c r="D1615" s="968"/>
      <c r="E1615" s="968"/>
      <c r="F1615" s="968"/>
      <c r="G1615" s="968"/>
    </row>
    <row r="1616" spans="1:8" ht="17.100000000000001" customHeight="1">
      <c r="A1616" s="968"/>
      <c r="B1616" s="968"/>
      <c r="C1616" s="968"/>
      <c r="D1616" s="968"/>
      <c r="E1616" s="968"/>
      <c r="F1616" s="968"/>
      <c r="G1616" s="968"/>
    </row>
    <row r="1617" spans="1:7" ht="17.100000000000001" customHeight="1">
      <c r="A1617" s="968"/>
      <c r="B1617" s="968"/>
      <c r="C1617" s="968"/>
      <c r="D1617" s="968"/>
      <c r="E1617" s="968"/>
      <c r="F1617" s="968"/>
      <c r="G1617" s="968"/>
    </row>
    <row r="1618" spans="1:7" ht="17.100000000000001" customHeight="1">
      <c r="A1618" s="968"/>
      <c r="B1618" s="968"/>
      <c r="C1618" s="968"/>
      <c r="D1618" s="968"/>
      <c r="E1618" s="968"/>
      <c r="F1618" s="968"/>
      <c r="G1618" s="968"/>
    </row>
    <row r="1619" spans="1:7">
      <c r="A1619" s="968"/>
      <c r="B1619" s="968"/>
      <c r="C1619" s="968"/>
      <c r="D1619" s="968"/>
      <c r="E1619" s="968"/>
      <c r="F1619" s="968"/>
      <c r="G1619" s="968"/>
    </row>
    <row r="1620" spans="1:7">
      <c r="A1620" s="968"/>
      <c r="B1620" s="968"/>
      <c r="C1620" s="968"/>
      <c r="D1620" s="968"/>
      <c r="E1620" s="968"/>
      <c r="F1620" s="968"/>
      <c r="G1620" s="968"/>
    </row>
    <row r="1621" spans="1:7">
      <c r="D1621" s="967"/>
    </row>
    <row r="1623" spans="1:7">
      <c r="D1623" s="967"/>
    </row>
    <row r="1625" spans="1:7">
      <c r="D1625" s="967"/>
    </row>
    <row r="1627" spans="1:7">
      <c r="D1627" s="967"/>
    </row>
    <row r="1629" spans="1:7">
      <c r="D1629" s="967"/>
    </row>
    <row r="1631" spans="1:7">
      <c r="D1631" s="967"/>
    </row>
    <row r="1633" spans="4:4">
      <c r="D1633" s="967"/>
    </row>
    <row r="1635" spans="4:4">
      <c r="D1635" s="967"/>
    </row>
    <row r="1637" spans="4:4">
      <c r="D1637" s="967"/>
    </row>
  </sheetData>
  <mergeCells count="1363">
    <mergeCell ref="A1606:E1606"/>
    <mergeCell ref="A1607:E1607"/>
    <mergeCell ref="A1608:E1608"/>
    <mergeCell ref="A1609:E1609"/>
    <mergeCell ref="A1610:E1610"/>
    <mergeCell ref="A1611:E1611"/>
    <mergeCell ref="A1600:E1600"/>
    <mergeCell ref="A1601:E1601"/>
    <mergeCell ref="A1602:E1602"/>
    <mergeCell ref="A1603:E1603"/>
    <mergeCell ref="A1604:E1604"/>
    <mergeCell ref="A1605:E1605"/>
    <mergeCell ref="D1593:E1593"/>
    <mergeCell ref="A1595:E1595"/>
    <mergeCell ref="A1596:G1596"/>
    <mergeCell ref="A1597:E1597"/>
    <mergeCell ref="A1598:E1598"/>
    <mergeCell ref="A1599:E1599"/>
    <mergeCell ref="D1580:E1580"/>
    <mergeCell ref="D1583:G1583"/>
    <mergeCell ref="D1584:E1584"/>
    <mergeCell ref="D1587:G1587"/>
    <mergeCell ref="D1588:E1588"/>
    <mergeCell ref="D1592:E1592"/>
    <mergeCell ref="D1569:G1569"/>
    <mergeCell ref="D1570:E1570"/>
    <mergeCell ref="B1572:C1572"/>
    <mergeCell ref="A1573:A1594"/>
    <mergeCell ref="B1573:C1573"/>
    <mergeCell ref="B1574:C1590"/>
    <mergeCell ref="D1574:E1574"/>
    <mergeCell ref="D1575:E1575"/>
    <mergeCell ref="D1576:E1576"/>
    <mergeCell ref="D1579:G1579"/>
    <mergeCell ref="B1563:C1563"/>
    <mergeCell ref="B1564:C1564"/>
    <mergeCell ref="B1565:C1565"/>
    <mergeCell ref="B1566:C1566"/>
    <mergeCell ref="B1567:C1567"/>
    <mergeCell ref="B1568:C1568"/>
    <mergeCell ref="B1557:C1557"/>
    <mergeCell ref="B1558:C1558"/>
    <mergeCell ref="B1559:C1559"/>
    <mergeCell ref="B1560:C1560"/>
    <mergeCell ref="B1561:C1561"/>
    <mergeCell ref="B1562:C1562"/>
    <mergeCell ref="D1551:G1551"/>
    <mergeCell ref="D1552:E1552"/>
    <mergeCell ref="B1553:C1553"/>
    <mergeCell ref="B1554:C1554"/>
    <mergeCell ref="B1555:C1555"/>
    <mergeCell ref="B1556:C1556"/>
    <mergeCell ref="D1545:E1545"/>
    <mergeCell ref="B1546:C1546"/>
    <mergeCell ref="B1547:C1547"/>
    <mergeCell ref="B1548:C1548"/>
    <mergeCell ref="B1549:C1549"/>
    <mergeCell ref="B1550:C1550"/>
    <mergeCell ref="D1538:E1538"/>
    <mergeCell ref="D1539:E1539"/>
    <mergeCell ref="B1541:C1541"/>
    <mergeCell ref="B1542:C1542"/>
    <mergeCell ref="D1543:E1543"/>
    <mergeCell ref="D1544:E1544"/>
    <mergeCell ref="D1526:E1526"/>
    <mergeCell ref="B1527:C1527"/>
    <mergeCell ref="B1528:C1528"/>
    <mergeCell ref="B1529:C1540"/>
    <mergeCell ref="D1529:E1529"/>
    <mergeCell ref="D1530:E1530"/>
    <mergeCell ref="D1531:E1531"/>
    <mergeCell ref="D1534:G1534"/>
    <mergeCell ref="D1535:E1535"/>
    <mergeCell ref="D1537:G1537"/>
    <mergeCell ref="B1520:C1520"/>
    <mergeCell ref="D1521:E1521"/>
    <mergeCell ref="D1522:E1522"/>
    <mergeCell ref="B1523:C1523"/>
    <mergeCell ref="D1524:G1524"/>
    <mergeCell ref="D1525:E1525"/>
    <mergeCell ref="B1514:C1514"/>
    <mergeCell ref="B1515:C1515"/>
    <mergeCell ref="D1516:G1516"/>
    <mergeCell ref="D1517:E1517"/>
    <mergeCell ref="D1518:E1518"/>
    <mergeCell ref="B1519:C1519"/>
    <mergeCell ref="B1505:C1505"/>
    <mergeCell ref="B1506:C1509"/>
    <mergeCell ref="D1506:E1506"/>
    <mergeCell ref="D1507:E1507"/>
    <mergeCell ref="B1510:C1510"/>
    <mergeCell ref="B1511:C1513"/>
    <mergeCell ref="D1511:E1511"/>
    <mergeCell ref="D1512:E1512"/>
    <mergeCell ref="B1498:C1500"/>
    <mergeCell ref="D1498:E1498"/>
    <mergeCell ref="D1499:E1499"/>
    <mergeCell ref="B1501:C1501"/>
    <mergeCell ref="B1502:C1504"/>
    <mergeCell ref="D1502:E1502"/>
    <mergeCell ref="D1503:E1503"/>
    <mergeCell ref="B1492:C1492"/>
    <mergeCell ref="D1493:G1493"/>
    <mergeCell ref="D1494:E1494"/>
    <mergeCell ref="D1495:E1495"/>
    <mergeCell ref="B1496:C1496"/>
    <mergeCell ref="B1497:C1497"/>
    <mergeCell ref="B1484:C1486"/>
    <mergeCell ref="D1484:E1484"/>
    <mergeCell ref="D1485:E1485"/>
    <mergeCell ref="B1487:C1487"/>
    <mergeCell ref="B1488:C1488"/>
    <mergeCell ref="B1489:C1491"/>
    <mergeCell ref="D1489:E1489"/>
    <mergeCell ref="D1490:E1490"/>
    <mergeCell ref="B1478:C1478"/>
    <mergeCell ref="B1479:C1481"/>
    <mergeCell ref="D1479:E1479"/>
    <mergeCell ref="D1480:E1480"/>
    <mergeCell ref="B1482:C1482"/>
    <mergeCell ref="B1483:C1483"/>
    <mergeCell ref="B1469:C1469"/>
    <mergeCell ref="B1470:C1470"/>
    <mergeCell ref="B1471:C1477"/>
    <mergeCell ref="D1471:E1471"/>
    <mergeCell ref="D1472:E1472"/>
    <mergeCell ref="D1474:G1474"/>
    <mergeCell ref="D1475:E1475"/>
    <mergeCell ref="B1460:C1460"/>
    <mergeCell ref="C1462:C1464"/>
    <mergeCell ref="D1462:E1462"/>
    <mergeCell ref="D1463:E1463"/>
    <mergeCell ref="B1465:C1465"/>
    <mergeCell ref="B1466:C1468"/>
    <mergeCell ref="D1466:E1466"/>
    <mergeCell ref="D1467:E1467"/>
    <mergeCell ref="B1453:C1453"/>
    <mergeCell ref="B1454:C1454"/>
    <mergeCell ref="B1455:C1459"/>
    <mergeCell ref="D1455:E1455"/>
    <mergeCell ref="D1456:E1456"/>
    <mergeCell ref="D1457:E1457"/>
    <mergeCell ref="B1446:C1446"/>
    <mergeCell ref="B1447:C1447"/>
    <mergeCell ref="B1448:C1452"/>
    <mergeCell ref="D1448:E1448"/>
    <mergeCell ref="D1449:E1449"/>
    <mergeCell ref="D1450:E1450"/>
    <mergeCell ref="B1440:C1440"/>
    <mergeCell ref="B1441:C1441"/>
    <mergeCell ref="B1442:C1442"/>
    <mergeCell ref="B1443:C1445"/>
    <mergeCell ref="D1443:E1443"/>
    <mergeCell ref="D1444:E1444"/>
    <mergeCell ref="B1434:C1436"/>
    <mergeCell ref="D1434:E1434"/>
    <mergeCell ref="D1435:E1435"/>
    <mergeCell ref="D1437:G1437"/>
    <mergeCell ref="D1438:E1438"/>
    <mergeCell ref="D1439:E1439"/>
    <mergeCell ref="B1428:C1428"/>
    <mergeCell ref="B1429:C1429"/>
    <mergeCell ref="B1430:C1432"/>
    <mergeCell ref="D1430:E1430"/>
    <mergeCell ref="D1431:E1431"/>
    <mergeCell ref="B1433:C1433"/>
    <mergeCell ref="B1422:C1422"/>
    <mergeCell ref="B1423:C1423"/>
    <mergeCell ref="B1424:C1424"/>
    <mergeCell ref="B1425:C1425"/>
    <mergeCell ref="B1426:C1426"/>
    <mergeCell ref="B1427:C1427"/>
    <mergeCell ref="B1416:C1416"/>
    <mergeCell ref="B1417:C1417"/>
    <mergeCell ref="B1418:C1418"/>
    <mergeCell ref="B1419:C1419"/>
    <mergeCell ref="B1420:C1420"/>
    <mergeCell ref="B1421:C1421"/>
    <mergeCell ref="B1406:C1406"/>
    <mergeCell ref="B1407:C1411"/>
    <mergeCell ref="D1409:G1409"/>
    <mergeCell ref="D1410:E1410"/>
    <mergeCell ref="B1412:C1412"/>
    <mergeCell ref="B1413:C1415"/>
    <mergeCell ref="D1413:E1413"/>
    <mergeCell ref="D1414:E1414"/>
    <mergeCell ref="B1400:C1400"/>
    <mergeCell ref="D1401:G1401"/>
    <mergeCell ref="D1402:E1402"/>
    <mergeCell ref="B1403:C1403"/>
    <mergeCell ref="B1404:C1404"/>
    <mergeCell ref="B1405:C1405"/>
    <mergeCell ref="D1394:E1394"/>
    <mergeCell ref="D1395:E1395"/>
    <mergeCell ref="D1396:E1396"/>
    <mergeCell ref="B1397:C1397"/>
    <mergeCell ref="B1398:C1398"/>
    <mergeCell ref="B1399:C1399"/>
    <mergeCell ref="B1388:C1388"/>
    <mergeCell ref="B1389:C1389"/>
    <mergeCell ref="B1390:C1390"/>
    <mergeCell ref="B1391:C1391"/>
    <mergeCell ref="B1392:C1392"/>
    <mergeCell ref="B1393:C1393"/>
    <mergeCell ref="B1382:C1382"/>
    <mergeCell ref="B1383:C1383"/>
    <mergeCell ref="B1384:C1384"/>
    <mergeCell ref="B1385:C1385"/>
    <mergeCell ref="B1386:C1386"/>
    <mergeCell ref="B1387:C1387"/>
    <mergeCell ref="B1376:C1376"/>
    <mergeCell ref="B1377:C1377"/>
    <mergeCell ref="B1378:C1378"/>
    <mergeCell ref="B1379:C1379"/>
    <mergeCell ref="B1380:C1380"/>
    <mergeCell ref="B1381:C1381"/>
    <mergeCell ref="B1370:C1370"/>
    <mergeCell ref="B1371:C1371"/>
    <mergeCell ref="B1372:C1372"/>
    <mergeCell ref="B1373:C1373"/>
    <mergeCell ref="B1374:C1374"/>
    <mergeCell ref="B1375:C1375"/>
    <mergeCell ref="B1364:C1364"/>
    <mergeCell ref="B1365:C1365"/>
    <mergeCell ref="B1366:C1366"/>
    <mergeCell ref="B1367:C1367"/>
    <mergeCell ref="B1368:C1368"/>
    <mergeCell ref="B1369:C1369"/>
    <mergeCell ref="B1358:C1358"/>
    <mergeCell ref="B1359:C1359"/>
    <mergeCell ref="B1360:C1360"/>
    <mergeCell ref="B1361:C1361"/>
    <mergeCell ref="B1362:C1362"/>
    <mergeCell ref="B1363:C1363"/>
    <mergeCell ref="D1349:E1349"/>
    <mergeCell ref="B1350:C1350"/>
    <mergeCell ref="B1351:C1351"/>
    <mergeCell ref="B1352:C1352"/>
    <mergeCell ref="B1353:C1357"/>
    <mergeCell ref="D1353:E1353"/>
    <mergeCell ref="D1354:E1354"/>
    <mergeCell ref="D1356:G1356"/>
    <mergeCell ref="D1357:E1357"/>
    <mergeCell ref="B1343:C1343"/>
    <mergeCell ref="B1344:C1344"/>
    <mergeCell ref="B1345:C1345"/>
    <mergeCell ref="B1346:C1346"/>
    <mergeCell ref="D1347:G1347"/>
    <mergeCell ref="D1348:E1348"/>
    <mergeCell ref="B1337:C1337"/>
    <mergeCell ref="B1338:C1338"/>
    <mergeCell ref="B1339:C1339"/>
    <mergeCell ref="B1340:C1340"/>
    <mergeCell ref="B1341:C1341"/>
    <mergeCell ref="B1342:C1342"/>
    <mergeCell ref="B1331:C1331"/>
    <mergeCell ref="B1332:C1332"/>
    <mergeCell ref="B1333:C1333"/>
    <mergeCell ref="B1334:C1334"/>
    <mergeCell ref="B1335:C1335"/>
    <mergeCell ref="B1336:C1336"/>
    <mergeCell ref="B1325:C1325"/>
    <mergeCell ref="B1326:C1326"/>
    <mergeCell ref="B1327:C1327"/>
    <mergeCell ref="B1328:C1328"/>
    <mergeCell ref="B1329:C1329"/>
    <mergeCell ref="B1330:C1330"/>
    <mergeCell ref="B1319:C1319"/>
    <mergeCell ref="B1320:C1320"/>
    <mergeCell ref="B1321:C1321"/>
    <mergeCell ref="B1322:C1322"/>
    <mergeCell ref="B1323:C1323"/>
    <mergeCell ref="B1324:C1324"/>
    <mergeCell ref="B1313:C1313"/>
    <mergeCell ref="B1314:C1314"/>
    <mergeCell ref="B1315:C1315"/>
    <mergeCell ref="B1316:C1316"/>
    <mergeCell ref="B1317:C1317"/>
    <mergeCell ref="B1318:C1318"/>
    <mergeCell ref="B1285:C1285"/>
    <mergeCell ref="D1285:E1285"/>
    <mergeCell ref="D1306:G1306"/>
    <mergeCell ref="D1307:E1307"/>
    <mergeCell ref="D1309:G1309"/>
    <mergeCell ref="D1310:E1310"/>
    <mergeCell ref="B1274:C1274"/>
    <mergeCell ref="B1275:C1275"/>
    <mergeCell ref="D1276:E1276"/>
    <mergeCell ref="D1277:E1277"/>
    <mergeCell ref="D1278:E1278"/>
    <mergeCell ref="D1284:G1284"/>
    <mergeCell ref="B1268:C1268"/>
    <mergeCell ref="B1269:C1269"/>
    <mergeCell ref="B1270:C1272"/>
    <mergeCell ref="D1270:E1270"/>
    <mergeCell ref="D1271:E1271"/>
    <mergeCell ref="B1273:C1273"/>
    <mergeCell ref="B1233:C1233"/>
    <mergeCell ref="B1234:C1267"/>
    <mergeCell ref="D1234:E1234"/>
    <mergeCell ref="D1235:E1235"/>
    <mergeCell ref="D1261:G1261"/>
    <mergeCell ref="D1262:E1262"/>
    <mergeCell ref="D1264:G1264"/>
    <mergeCell ref="D1265:E1265"/>
    <mergeCell ref="D1266:E1266"/>
    <mergeCell ref="B1223:C1223"/>
    <mergeCell ref="B1224:C1224"/>
    <mergeCell ref="B1225:C1225"/>
    <mergeCell ref="B1226:C1226"/>
    <mergeCell ref="B1227:C1232"/>
    <mergeCell ref="D1230:G1230"/>
    <mergeCell ref="D1231:E1231"/>
    <mergeCell ref="D1216:E1216"/>
    <mergeCell ref="B1218:C1218"/>
    <mergeCell ref="B1219:C1219"/>
    <mergeCell ref="B1220:C1220"/>
    <mergeCell ref="B1221:C1221"/>
    <mergeCell ref="B1222:C1222"/>
    <mergeCell ref="D1209:E1209"/>
    <mergeCell ref="B1210:C1210"/>
    <mergeCell ref="B1212:C1212"/>
    <mergeCell ref="B1213:C1213"/>
    <mergeCell ref="B1214:C1214"/>
    <mergeCell ref="D1215:G1215"/>
    <mergeCell ref="B1203:C1205"/>
    <mergeCell ref="D1203:E1203"/>
    <mergeCell ref="D1204:E1204"/>
    <mergeCell ref="B1206:C1206"/>
    <mergeCell ref="D1207:E1207"/>
    <mergeCell ref="D1208:E1208"/>
    <mergeCell ref="B1197:C1197"/>
    <mergeCell ref="B1198:C1198"/>
    <mergeCell ref="B1199:C1201"/>
    <mergeCell ref="D1199:E1199"/>
    <mergeCell ref="D1200:E1200"/>
    <mergeCell ref="B1202:C1202"/>
    <mergeCell ref="D1189:E1189"/>
    <mergeCell ref="D1191:G1191"/>
    <mergeCell ref="D1192:E1192"/>
    <mergeCell ref="D1194:G1194"/>
    <mergeCell ref="D1195:E1195"/>
    <mergeCell ref="D1196:E1196"/>
    <mergeCell ref="B1183:C1183"/>
    <mergeCell ref="B1184:C1184"/>
    <mergeCell ref="B1185:C1185"/>
    <mergeCell ref="B1186:C1186"/>
    <mergeCell ref="B1187:C1187"/>
    <mergeCell ref="D1188:G1188"/>
    <mergeCell ref="B1177:C1177"/>
    <mergeCell ref="B1178:C1178"/>
    <mergeCell ref="B1179:C1179"/>
    <mergeCell ref="B1180:C1180"/>
    <mergeCell ref="B1181:C1181"/>
    <mergeCell ref="B1182:C1182"/>
    <mergeCell ref="B1170:C1170"/>
    <mergeCell ref="D1171:G1171"/>
    <mergeCell ref="D1172:E1172"/>
    <mergeCell ref="B1174:C1174"/>
    <mergeCell ref="B1175:C1175"/>
    <mergeCell ref="B1176:C1176"/>
    <mergeCell ref="D1164:E1164"/>
    <mergeCell ref="D1165:E1165"/>
    <mergeCell ref="B1166:C1166"/>
    <mergeCell ref="B1167:C1167"/>
    <mergeCell ref="B1168:C1168"/>
    <mergeCell ref="B1169:C1169"/>
    <mergeCell ref="D1156:G1156"/>
    <mergeCell ref="D1157:E1157"/>
    <mergeCell ref="D1159:G1159"/>
    <mergeCell ref="D1160:E1160"/>
    <mergeCell ref="B1162:C1162"/>
    <mergeCell ref="D1163:E1163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7:C1137"/>
    <mergeCell ref="B1138:C1138"/>
    <mergeCell ref="B1139:C1139"/>
    <mergeCell ref="D1140:G1140"/>
    <mergeCell ref="D1141:E1141"/>
    <mergeCell ref="B1143:C1143"/>
    <mergeCell ref="B1131:C1131"/>
    <mergeCell ref="D1132:E1132"/>
    <mergeCell ref="D1133:E1133"/>
    <mergeCell ref="D1134:E1134"/>
    <mergeCell ref="B1135:C1135"/>
    <mergeCell ref="B1136:C1136"/>
    <mergeCell ref="D1124:E1124"/>
    <mergeCell ref="D1125:E1125"/>
    <mergeCell ref="D1127:G1127"/>
    <mergeCell ref="D1128:E1128"/>
    <mergeCell ref="B1129:C1129"/>
    <mergeCell ref="B1130:C1130"/>
    <mergeCell ref="B1118:C1121"/>
    <mergeCell ref="D1118:E1118"/>
    <mergeCell ref="D1119:E1119"/>
    <mergeCell ref="D1120:E1120"/>
    <mergeCell ref="B1122:C1122"/>
    <mergeCell ref="D1123:E1123"/>
    <mergeCell ref="D1111:E1111"/>
    <mergeCell ref="B1112:C1112"/>
    <mergeCell ref="B1113:C1113"/>
    <mergeCell ref="D1114:G1114"/>
    <mergeCell ref="D1115:E1115"/>
    <mergeCell ref="B1117:C1117"/>
    <mergeCell ref="B1105:C1107"/>
    <mergeCell ref="D1105:E1105"/>
    <mergeCell ref="D1106:E1106"/>
    <mergeCell ref="B1108:C1108"/>
    <mergeCell ref="D1109:E1109"/>
    <mergeCell ref="D1110:E1110"/>
    <mergeCell ref="D1098:E1098"/>
    <mergeCell ref="B1099:C1103"/>
    <mergeCell ref="D1099:E1099"/>
    <mergeCell ref="D1101:G1101"/>
    <mergeCell ref="D1102:E1102"/>
    <mergeCell ref="B1104:C1104"/>
    <mergeCell ref="B1092:C1092"/>
    <mergeCell ref="B1093:C1095"/>
    <mergeCell ref="D1093:E1093"/>
    <mergeCell ref="D1094:E1094"/>
    <mergeCell ref="B1096:C1096"/>
    <mergeCell ref="D1097:E1097"/>
    <mergeCell ref="B1086:C1086"/>
    <mergeCell ref="B1087:C1087"/>
    <mergeCell ref="B1088:C1088"/>
    <mergeCell ref="B1089:C1091"/>
    <mergeCell ref="D1089:E1089"/>
    <mergeCell ref="D1090:E1090"/>
    <mergeCell ref="B1074:C1074"/>
    <mergeCell ref="B1075:C1077"/>
    <mergeCell ref="B1078:C1078"/>
    <mergeCell ref="B1079:C1085"/>
    <mergeCell ref="D1079:E1079"/>
    <mergeCell ref="D1080:E1080"/>
    <mergeCell ref="D1081:E1081"/>
    <mergeCell ref="D1083:G1083"/>
    <mergeCell ref="D1084:E1084"/>
    <mergeCell ref="B1068:C1068"/>
    <mergeCell ref="B1069:C1069"/>
    <mergeCell ref="B1070:C1070"/>
    <mergeCell ref="B1071:C1071"/>
    <mergeCell ref="B1072:C1072"/>
    <mergeCell ref="B1073:C1073"/>
    <mergeCell ref="B1058:C1064"/>
    <mergeCell ref="D1058:E1058"/>
    <mergeCell ref="D1059:E1059"/>
    <mergeCell ref="B1065:C1065"/>
    <mergeCell ref="B1066:C1066"/>
    <mergeCell ref="B1067:C1067"/>
    <mergeCell ref="D1050:E1050"/>
    <mergeCell ref="D1051:E1051"/>
    <mergeCell ref="D1053:G1053"/>
    <mergeCell ref="D1054:E1054"/>
    <mergeCell ref="D1055:E1055"/>
    <mergeCell ref="B1057:C1057"/>
    <mergeCell ref="D1043:G1043"/>
    <mergeCell ref="D1044:E1044"/>
    <mergeCell ref="D1045:E1045"/>
    <mergeCell ref="B1046:C1046"/>
    <mergeCell ref="B1047:C1047"/>
    <mergeCell ref="B1048:C1048"/>
    <mergeCell ref="B1037:C1037"/>
    <mergeCell ref="B1038:C1038"/>
    <mergeCell ref="B1039:C1039"/>
    <mergeCell ref="B1040:C1040"/>
    <mergeCell ref="B1041:C1041"/>
    <mergeCell ref="B1042:C1042"/>
    <mergeCell ref="B1031:C1031"/>
    <mergeCell ref="B1032:C1032"/>
    <mergeCell ref="B1033:C1033"/>
    <mergeCell ref="B1034:C1034"/>
    <mergeCell ref="B1035:C1035"/>
    <mergeCell ref="B1036:C1036"/>
    <mergeCell ref="B1025:C1025"/>
    <mergeCell ref="B1026:C1026"/>
    <mergeCell ref="B1027:C1027"/>
    <mergeCell ref="B1028:C1028"/>
    <mergeCell ref="B1029:C1029"/>
    <mergeCell ref="B1030:C1030"/>
    <mergeCell ref="D1015:G1015"/>
    <mergeCell ref="D1016:E1016"/>
    <mergeCell ref="B1019:C1019"/>
    <mergeCell ref="B1020:C1020"/>
    <mergeCell ref="B1023:C1023"/>
    <mergeCell ref="B1024:C1024"/>
    <mergeCell ref="D1002:G1002"/>
    <mergeCell ref="D1003:E1003"/>
    <mergeCell ref="D1007:G1007"/>
    <mergeCell ref="D1008:E1008"/>
    <mergeCell ref="D1010:G1010"/>
    <mergeCell ref="D1011:E1011"/>
    <mergeCell ref="B993:C993"/>
    <mergeCell ref="B994:C994"/>
    <mergeCell ref="D995:E995"/>
    <mergeCell ref="D996:E996"/>
    <mergeCell ref="D997:E997"/>
    <mergeCell ref="B998:C998"/>
    <mergeCell ref="B986:C986"/>
    <mergeCell ref="D987:G987"/>
    <mergeCell ref="D988:E988"/>
    <mergeCell ref="D990:G990"/>
    <mergeCell ref="D991:E991"/>
    <mergeCell ref="D992:E992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7:C967"/>
    <mergeCell ref="B968:C968"/>
    <mergeCell ref="B969:C969"/>
    <mergeCell ref="D970:G970"/>
    <mergeCell ref="D971:E971"/>
    <mergeCell ref="B973:C973"/>
    <mergeCell ref="B961:C961"/>
    <mergeCell ref="D962:E962"/>
    <mergeCell ref="D963:E963"/>
    <mergeCell ref="D964:E964"/>
    <mergeCell ref="B965:C965"/>
    <mergeCell ref="B966:C966"/>
    <mergeCell ref="B954:C954"/>
    <mergeCell ref="D955:G955"/>
    <mergeCell ref="D956:E956"/>
    <mergeCell ref="D958:G958"/>
    <mergeCell ref="B959:C959"/>
    <mergeCell ref="D959:E959"/>
    <mergeCell ref="B948:C948"/>
    <mergeCell ref="B949:C949"/>
    <mergeCell ref="B950:C950"/>
    <mergeCell ref="B951:C951"/>
    <mergeCell ref="B952:C952"/>
    <mergeCell ref="B953:C953"/>
    <mergeCell ref="B942:C942"/>
    <mergeCell ref="B943:C943"/>
    <mergeCell ref="B944:C944"/>
    <mergeCell ref="B945:C945"/>
    <mergeCell ref="B946:C946"/>
    <mergeCell ref="B947:C947"/>
    <mergeCell ref="B936:C936"/>
    <mergeCell ref="B937:C937"/>
    <mergeCell ref="B938:C938"/>
    <mergeCell ref="B939:C939"/>
    <mergeCell ref="B940:C940"/>
    <mergeCell ref="B941:C941"/>
    <mergeCell ref="D929:E929"/>
    <mergeCell ref="B931:C931"/>
    <mergeCell ref="B932:C932"/>
    <mergeCell ref="B933:C933"/>
    <mergeCell ref="B934:C934"/>
    <mergeCell ref="B935:C935"/>
    <mergeCell ref="D907:E907"/>
    <mergeCell ref="D908:E908"/>
    <mergeCell ref="B909:C909"/>
    <mergeCell ref="D914:G914"/>
    <mergeCell ref="D915:E915"/>
    <mergeCell ref="D928:G928"/>
    <mergeCell ref="B900:C900"/>
    <mergeCell ref="B901:C904"/>
    <mergeCell ref="D902:G902"/>
    <mergeCell ref="D903:E903"/>
    <mergeCell ref="B905:C905"/>
    <mergeCell ref="D906:E906"/>
    <mergeCell ref="B894:C894"/>
    <mergeCell ref="B895:C895"/>
    <mergeCell ref="B896:C896"/>
    <mergeCell ref="B897:C897"/>
    <mergeCell ref="B898:C898"/>
    <mergeCell ref="B899:C899"/>
    <mergeCell ref="B887:C887"/>
    <mergeCell ref="B888:C888"/>
    <mergeCell ref="D889:G889"/>
    <mergeCell ref="D890:E890"/>
    <mergeCell ref="B892:C892"/>
    <mergeCell ref="B893:C893"/>
    <mergeCell ref="D881:E881"/>
    <mergeCell ref="D882:E882"/>
    <mergeCell ref="D883:E883"/>
    <mergeCell ref="B884:C884"/>
    <mergeCell ref="B885:C885"/>
    <mergeCell ref="B886:C886"/>
    <mergeCell ref="B874:C874"/>
    <mergeCell ref="B875:C875"/>
    <mergeCell ref="B876:C876"/>
    <mergeCell ref="D877:G877"/>
    <mergeCell ref="D878:E878"/>
    <mergeCell ref="B880:C880"/>
    <mergeCell ref="B868:C868"/>
    <mergeCell ref="B869:C869"/>
    <mergeCell ref="B870:C870"/>
    <mergeCell ref="B871:C871"/>
    <mergeCell ref="B872:C872"/>
    <mergeCell ref="B873:C873"/>
    <mergeCell ref="B862:C862"/>
    <mergeCell ref="B863:C863"/>
    <mergeCell ref="B864:C864"/>
    <mergeCell ref="B865:C865"/>
    <mergeCell ref="B866:C866"/>
    <mergeCell ref="B867:C867"/>
    <mergeCell ref="B856:C856"/>
    <mergeCell ref="B857:C857"/>
    <mergeCell ref="B858:C858"/>
    <mergeCell ref="B859:C859"/>
    <mergeCell ref="D859:G859"/>
    <mergeCell ref="D860:E860"/>
    <mergeCell ref="B850:C850"/>
    <mergeCell ref="D851:E851"/>
    <mergeCell ref="D852:E852"/>
    <mergeCell ref="D853:E853"/>
    <mergeCell ref="B854:C854"/>
    <mergeCell ref="B855:C855"/>
    <mergeCell ref="B837:C837"/>
    <mergeCell ref="B838:C849"/>
    <mergeCell ref="D838:E838"/>
    <mergeCell ref="D839:E839"/>
    <mergeCell ref="D840:E840"/>
    <mergeCell ref="D845:G845"/>
    <mergeCell ref="D846:E846"/>
    <mergeCell ref="B821:C821"/>
    <mergeCell ref="B822:C836"/>
    <mergeCell ref="D822:E822"/>
    <mergeCell ref="D823:E823"/>
    <mergeCell ref="D824:E824"/>
    <mergeCell ref="D829:G829"/>
    <mergeCell ref="D830:E830"/>
    <mergeCell ref="D834:G834"/>
    <mergeCell ref="D835:E835"/>
    <mergeCell ref="B814:C814"/>
    <mergeCell ref="B815:C815"/>
    <mergeCell ref="B816:C816"/>
    <mergeCell ref="B817:C820"/>
    <mergeCell ref="D818:G818"/>
    <mergeCell ref="D819:E819"/>
    <mergeCell ref="B808:C808"/>
    <mergeCell ref="B809:C809"/>
    <mergeCell ref="B810:C810"/>
    <mergeCell ref="B811:C811"/>
    <mergeCell ref="B812:C812"/>
    <mergeCell ref="B813:C813"/>
    <mergeCell ref="B802:C802"/>
    <mergeCell ref="B803:C803"/>
    <mergeCell ref="B804:C804"/>
    <mergeCell ref="D805:G805"/>
    <mergeCell ref="D806:E806"/>
    <mergeCell ref="B807:C807"/>
    <mergeCell ref="B796:C796"/>
    <mergeCell ref="B797:C797"/>
    <mergeCell ref="D798:E798"/>
    <mergeCell ref="D799:E799"/>
    <mergeCell ref="D800:E800"/>
    <mergeCell ref="B801:C801"/>
    <mergeCell ref="B790:C790"/>
    <mergeCell ref="B791:C791"/>
    <mergeCell ref="B792:C795"/>
    <mergeCell ref="D792:E792"/>
    <mergeCell ref="D793:E793"/>
    <mergeCell ref="D794:E794"/>
    <mergeCell ref="B783:C785"/>
    <mergeCell ref="D783:E783"/>
    <mergeCell ref="D784:E784"/>
    <mergeCell ref="B786:C786"/>
    <mergeCell ref="B787:C789"/>
    <mergeCell ref="D787:E787"/>
    <mergeCell ref="D788:E788"/>
    <mergeCell ref="B777:C777"/>
    <mergeCell ref="B778:C780"/>
    <mergeCell ref="D778:E778"/>
    <mergeCell ref="D779:E779"/>
    <mergeCell ref="B781:C781"/>
    <mergeCell ref="B782:C782"/>
    <mergeCell ref="B770:C772"/>
    <mergeCell ref="D770:E770"/>
    <mergeCell ref="D771:E771"/>
    <mergeCell ref="C774:C776"/>
    <mergeCell ref="D774:E774"/>
    <mergeCell ref="D775:E775"/>
    <mergeCell ref="B764:C764"/>
    <mergeCell ref="B765:C765"/>
    <mergeCell ref="B766:C768"/>
    <mergeCell ref="D766:E766"/>
    <mergeCell ref="D767:E767"/>
    <mergeCell ref="B769:C769"/>
    <mergeCell ref="B754:C754"/>
    <mergeCell ref="B757:C757"/>
    <mergeCell ref="B758:C758"/>
    <mergeCell ref="B759:C759"/>
    <mergeCell ref="B760:C763"/>
    <mergeCell ref="D760:E760"/>
    <mergeCell ref="D761:E761"/>
    <mergeCell ref="D762:E762"/>
    <mergeCell ref="B749:C749"/>
    <mergeCell ref="B750:C750"/>
    <mergeCell ref="B751:C751"/>
    <mergeCell ref="D751:G751"/>
    <mergeCell ref="D752:E752"/>
    <mergeCell ref="B753:C753"/>
    <mergeCell ref="D753:E753"/>
    <mergeCell ref="B743:C743"/>
    <mergeCell ref="B744:C744"/>
    <mergeCell ref="B745:C745"/>
    <mergeCell ref="B746:C746"/>
    <mergeCell ref="B747:C747"/>
    <mergeCell ref="B748:C748"/>
    <mergeCell ref="B737:C737"/>
    <mergeCell ref="B738:C738"/>
    <mergeCell ref="B739:C739"/>
    <mergeCell ref="B740:C740"/>
    <mergeCell ref="B741:C741"/>
    <mergeCell ref="B742:C742"/>
    <mergeCell ref="D730:G730"/>
    <mergeCell ref="D731:E731"/>
    <mergeCell ref="D733:G733"/>
    <mergeCell ref="D734:E734"/>
    <mergeCell ref="B735:C735"/>
    <mergeCell ref="B736:C736"/>
    <mergeCell ref="B716:C716"/>
    <mergeCell ref="D717:E717"/>
    <mergeCell ref="D718:E718"/>
    <mergeCell ref="D719:E719"/>
    <mergeCell ref="D722:G722"/>
    <mergeCell ref="D723:E723"/>
    <mergeCell ref="D691:E691"/>
    <mergeCell ref="D693:G693"/>
    <mergeCell ref="D694:E694"/>
    <mergeCell ref="D708:G708"/>
    <mergeCell ref="D709:E709"/>
    <mergeCell ref="D710:E710"/>
    <mergeCell ref="B678:C678"/>
    <mergeCell ref="B679:C679"/>
    <mergeCell ref="B680:C680"/>
    <mergeCell ref="B681:C715"/>
    <mergeCell ref="D681:E681"/>
    <mergeCell ref="D682:E682"/>
    <mergeCell ref="D683:E683"/>
    <mergeCell ref="D685:G685"/>
    <mergeCell ref="D686:E686"/>
    <mergeCell ref="D690:G690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D645:G645"/>
    <mergeCell ref="D646:E646"/>
    <mergeCell ref="B647:C647"/>
    <mergeCell ref="B648:C648"/>
    <mergeCell ref="B649:C649"/>
    <mergeCell ref="B650:C653"/>
    <mergeCell ref="D650:E650"/>
    <mergeCell ref="D651:E651"/>
    <mergeCell ref="B638:C638"/>
    <mergeCell ref="B639:C643"/>
    <mergeCell ref="D639:E639"/>
    <mergeCell ref="D640:E640"/>
    <mergeCell ref="D641:E641"/>
    <mergeCell ref="B644:C644"/>
    <mergeCell ref="D631:E631"/>
    <mergeCell ref="D632:E632"/>
    <mergeCell ref="B633:C633"/>
    <mergeCell ref="B634:C634"/>
    <mergeCell ref="B636:C636"/>
    <mergeCell ref="B637:C637"/>
    <mergeCell ref="B625:C625"/>
    <mergeCell ref="B626:C626"/>
    <mergeCell ref="B627:C627"/>
    <mergeCell ref="B628:C628"/>
    <mergeCell ref="B629:C629"/>
    <mergeCell ref="D630:G630"/>
    <mergeCell ref="B618:C618"/>
    <mergeCell ref="B619:C619"/>
    <mergeCell ref="B620:C620"/>
    <mergeCell ref="B622:C622"/>
    <mergeCell ref="B623:C623"/>
    <mergeCell ref="B624:C624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D600:E600"/>
    <mergeCell ref="B601:C601"/>
    <mergeCell ref="B602:C602"/>
    <mergeCell ref="B603:C603"/>
    <mergeCell ref="B604:C604"/>
    <mergeCell ref="B605:C605"/>
    <mergeCell ref="D567:E567"/>
    <mergeCell ref="D573:G573"/>
    <mergeCell ref="D574:E574"/>
    <mergeCell ref="D596:G596"/>
    <mergeCell ref="D597:E597"/>
    <mergeCell ref="D599:G599"/>
    <mergeCell ref="B559:C559"/>
    <mergeCell ref="B560:C560"/>
    <mergeCell ref="D561:G561"/>
    <mergeCell ref="D562:E562"/>
    <mergeCell ref="D565:E565"/>
    <mergeCell ref="D566:E566"/>
    <mergeCell ref="D553:E553"/>
    <mergeCell ref="D554:E554"/>
    <mergeCell ref="B555:C555"/>
    <mergeCell ref="D556:G556"/>
    <mergeCell ref="D557:E557"/>
    <mergeCell ref="B558:C558"/>
    <mergeCell ref="B547:C547"/>
    <mergeCell ref="B548:C548"/>
    <mergeCell ref="B549:C549"/>
    <mergeCell ref="B550:C550"/>
    <mergeCell ref="B551:C551"/>
    <mergeCell ref="D552:E552"/>
    <mergeCell ref="D540:G540"/>
    <mergeCell ref="D541:E541"/>
    <mergeCell ref="B543:C543"/>
    <mergeCell ref="B544:C544"/>
    <mergeCell ref="B545:C545"/>
    <mergeCell ref="B546:C546"/>
    <mergeCell ref="D532:E532"/>
    <mergeCell ref="D533:E533"/>
    <mergeCell ref="D534:E534"/>
    <mergeCell ref="B537:C537"/>
    <mergeCell ref="B538:C538"/>
    <mergeCell ref="B539:C539"/>
    <mergeCell ref="B527:C527"/>
    <mergeCell ref="B528:C528"/>
    <mergeCell ref="B529:C529"/>
    <mergeCell ref="B530:C530"/>
    <mergeCell ref="B531:C531"/>
    <mergeCell ref="B532:C536"/>
    <mergeCell ref="B521:C521"/>
    <mergeCell ref="B522:C522"/>
    <mergeCell ref="B523:C523"/>
    <mergeCell ref="B524:C524"/>
    <mergeCell ref="B525:C525"/>
    <mergeCell ref="B526:C526"/>
    <mergeCell ref="B515:C515"/>
    <mergeCell ref="B516:C516"/>
    <mergeCell ref="B517:C517"/>
    <mergeCell ref="B518:C518"/>
    <mergeCell ref="B519:C519"/>
    <mergeCell ref="B520:C520"/>
    <mergeCell ref="B509:C509"/>
    <mergeCell ref="B510:C510"/>
    <mergeCell ref="B511:C511"/>
    <mergeCell ref="B512:C512"/>
    <mergeCell ref="B513:C513"/>
    <mergeCell ref="B514:C514"/>
    <mergeCell ref="B503:C503"/>
    <mergeCell ref="B504:C504"/>
    <mergeCell ref="B505:C505"/>
    <mergeCell ref="B506:C506"/>
    <mergeCell ref="B507:C507"/>
    <mergeCell ref="B508:C508"/>
    <mergeCell ref="B496:C496"/>
    <mergeCell ref="B497:C497"/>
    <mergeCell ref="B498:C498"/>
    <mergeCell ref="B499:C499"/>
    <mergeCell ref="B500:C502"/>
    <mergeCell ref="D500:E500"/>
    <mergeCell ref="D501:E501"/>
    <mergeCell ref="D490:G490"/>
    <mergeCell ref="D491:E491"/>
    <mergeCell ref="D492:E492"/>
    <mergeCell ref="B493:C493"/>
    <mergeCell ref="B494:C494"/>
    <mergeCell ref="B495:C495"/>
    <mergeCell ref="B482:C482"/>
    <mergeCell ref="B483:C483"/>
    <mergeCell ref="B484:C489"/>
    <mergeCell ref="D484:E484"/>
    <mergeCell ref="D485:E485"/>
    <mergeCell ref="D486:E486"/>
    <mergeCell ref="B473:C473"/>
    <mergeCell ref="B474:C481"/>
    <mergeCell ref="D474:E474"/>
    <mergeCell ref="D475:E475"/>
    <mergeCell ref="D476:E476"/>
    <mergeCell ref="D478:G478"/>
    <mergeCell ref="D479:E479"/>
    <mergeCell ref="D480:E480"/>
    <mergeCell ref="D464:G464"/>
    <mergeCell ref="D465:E465"/>
    <mergeCell ref="D466:E466"/>
    <mergeCell ref="B467:C467"/>
    <mergeCell ref="B468:C468"/>
    <mergeCell ref="B469:C472"/>
    <mergeCell ref="D469:E469"/>
    <mergeCell ref="D470:E470"/>
    <mergeCell ref="D471:E471"/>
    <mergeCell ref="B457:C457"/>
    <mergeCell ref="B458:C458"/>
    <mergeCell ref="B459:C459"/>
    <mergeCell ref="B460:C460"/>
    <mergeCell ref="D461:G461"/>
    <mergeCell ref="D462:E462"/>
    <mergeCell ref="B451:C451"/>
    <mergeCell ref="B452:C452"/>
    <mergeCell ref="B453:C453"/>
    <mergeCell ref="B454:C454"/>
    <mergeCell ref="B455:C455"/>
    <mergeCell ref="B456:C456"/>
    <mergeCell ref="B445:C445"/>
    <mergeCell ref="B446:C446"/>
    <mergeCell ref="D447:G447"/>
    <mergeCell ref="D448:E448"/>
    <mergeCell ref="B449:C449"/>
    <mergeCell ref="B450:C450"/>
    <mergeCell ref="D439:E439"/>
    <mergeCell ref="D440:E440"/>
    <mergeCell ref="D441:E441"/>
    <mergeCell ref="B442:C442"/>
    <mergeCell ref="B443:C443"/>
    <mergeCell ref="B444:C444"/>
    <mergeCell ref="B433:C433"/>
    <mergeCell ref="B434:C437"/>
    <mergeCell ref="D434:E434"/>
    <mergeCell ref="D435:E435"/>
    <mergeCell ref="D436:E436"/>
    <mergeCell ref="B438:C438"/>
    <mergeCell ref="D426:G426"/>
    <mergeCell ref="D427:E427"/>
    <mergeCell ref="D429:G429"/>
    <mergeCell ref="D430:E430"/>
    <mergeCell ref="D431:E431"/>
    <mergeCell ref="B432:C432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D408:E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D407:G407"/>
    <mergeCell ref="B396:C396"/>
    <mergeCell ref="B397:C397"/>
    <mergeCell ref="B398:C398"/>
    <mergeCell ref="D399:E399"/>
    <mergeCell ref="D400:E400"/>
    <mergeCell ref="D401:E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D386:E386"/>
    <mergeCell ref="D387:E387"/>
    <mergeCell ref="D388:E388"/>
    <mergeCell ref="B389:C389"/>
    <mergeCell ref="D377:G377"/>
    <mergeCell ref="D378:E378"/>
    <mergeCell ref="B380:C380"/>
    <mergeCell ref="B381:C383"/>
    <mergeCell ref="D381:E381"/>
    <mergeCell ref="D382:E382"/>
    <mergeCell ref="B371:C371"/>
    <mergeCell ref="B372:C372"/>
    <mergeCell ref="B373:C373"/>
    <mergeCell ref="D373:E373"/>
    <mergeCell ref="D374:E374"/>
    <mergeCell ref="D375:E375"/>
    <mergeCell ref="B364:C364"/>
    <mergeCell ref="B365:C365"/>
    <mergeCell ref="B366:C366"/>
    <mergeCell ref="B367:C367"/>
    <mergeCell ref="B368:C370"/>
    <mergeCell ref="D368:E368"/>
    <mergeCell ref="D369:E369"/>
    <mergeCell ref="D358:G358"/>
    <mergeCell ref="D359:E359"/>
    <mergeCell ref="D360:E360"/>
    <mergeCell ref="B361:C361"/>
    <mergeCell ref="B362:C362"/>
    <mergeCell ref="B363:C363"/>
    <mergeCell ref="B351:C351"/>
    <mergeCell ref="B352:C352"/>
    <mergeCell ref="B353:C353"/>
    <mergeCell ref="B354:C354"/>
    <mergeCell ref="D355:G355"/>
    <mergeCell ref="D356:E356"/>
    <mergeCell ref="B345:C345"/>
    <mergeCell ref="B346:C346"/>
    <mergeCell ref="B347:C347"/>
    <mergeCell ref="B348:C348"/>
    <mergeCell ref="B349:C349"/>
    <mergeCell ref="B350:C350"/>
    <mergeCell ref="B339:C339"/>
    <mergeCell ref="B340:C340"/>
    <mergeCell ref="B341:C341"/>
    <mergeCell ref="B342:C342"/>
    <mergeCell ref="B343:C343"/>
    <mergeCell ref="B344:C344"/>
    <mergeCell ref="B332:C332"/>
    <mergeCell ref="B333:C333"/>
    <mergeCell ref="D334:G334"/>
    <mergeCell ref="D335:E335"/>
    <mergeCell ref="B337:C337"/>
    <mergeCell ref="B338:C338"/>
    <mergeCell ref="D326:E326"/>
    <mergeCell ref="D327:E327"/>
    <mergeCell ref="D328:E328"/>
    <mergeCell ref="B329:C329"/>
    <mergeCell ref="B330:C330"/>
    <mergeCell ref="B331:C331"/>
    <mergeCell ref="B320:C320"/>
    <mergeCell ref="B321:C324"/>
    <mergeCell ref="D321:E321"/>
    <mergeCell ref="D322:E322"/>
    <mergeCell ref="D323:E323"/>
    <mergeCell ref="B325:C325"/>
    <mergeCell ref="B312:C315"/>
    <mergeCell ref="D312:E312"/>
    <mergeCell ref="D313:E313"/>
    <mergeCell ref="D314:E314"/>
    <mergeCell ref="B316:C316"/>
    <mergeCell ref="B317:C319"/>
    <mergeCell ref="D317:E317"/>
    <mergeCell ref="D318:E318"/>
    <mergeCell ref="D306:E306"/>
    <mergeCell ref="D307:E307"/>
    <mergeCell ref="B308:C308"/>
    <mergeCell ref="B309:C309"/>
    <mergeCell ref="B310:C310"/>
    <mergeCell ref="B311:C311"/>
    <mergeCell ref="B297:C297"/>
    <mergeCell ref="D298:G298"/>
    <mergeCell ref="D299:E299"/>
    <mergeCell ref="D301:G301"/>
    <mergeCell ref="D302:E302"/>
    <mergeCell ref="D305:G305"/>
    <mergeCell ref="B291:C291"/>
    <mergeCell ref="D292:E292"/>
    <mergeCell ref="D293:E293"/>
    <mergeCell ref="D294:E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1:C273"/>
    <mergeCell ref="D271:E271"/>
    <mergeCell ref="D272:E272"/>
    <mergeCell ref="B274:C274"/>
    <mergeCell ref="B275:C275"/>
    <mergeCell ref="B276:C278"/>
    <mergeCell ref="D276:E276"/>
    <mergeCell ref="D277:E277"/>
    <mergeCell ref="B265:C265"/>
    <mergeCell ref="B266:C266"/>
    <mergeCell ref="B267:C269"/>
    <mergeCell ref="D267:E267"/>
    <mergeCell ref="D268:E268"/>
    <mergeCell ref="B270:C270"/>
    <mergeCell ref="B259:C259"/>
    <mergeCell ref="D260:G260"/>
    <mergeCell ref="D261:E261"/>
    <mergeCell ref="D262:E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D230:E230"/>
    <mergeCell ref="D231:E231"/>
    <mergeCell ref="B232:C232"/>
    <mergeCell ref="B233:C233"/>
    <mergeCell ref="B234:C234"/>
    <mergeCell ref="D222:E222"/>
    <mergeCell ref="D223:E223"/>
    <mergeCell ref="B224:C224"/>
    <mergeCell ref="B225:C225"/>
    <mergeCell ref="B226:C228"/>
    <mergeCell ref="D226:E226"/>
    <mergeCell ref="D227:E227"/>
    <mergeCell ref="B216:C216"/>
    <mergeCell ref="B217:C217"/>
    <mergeCell ref="B218:C220"/>
    <mergeCell ref="D218:E218"/>
    <mergeCell ref="D219:E219"/>
    <mergeCell ref="D221:G221"/>
    <mergeCell ref="D210:G210"/>
    <mergeCell ref="D211:E211"/>
    <mergeCell ref="D212:E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2"/>
    <mergeCell ref="D180:E180"/>
    <mergeCell ref="D181:E181"/>
    <mergeCell ref="B183:C183"/>
    <mergeCell ref="B184:C184"/>
    <mergeCell ref="B185:C185"/>
    <mergeCell ref="B173:C173"/>
    <mergeCell ref="D175:G175"/>
    <mergeCell ref="D176:E176"/>
    <mergeCell ref="B177:C177"/>
    <mergeCell ref="B178:C178"/>
    <mergeCell ref="B179:C179"/>
    <mergeCell ref="B167:C167"/>
    <mergeCell ref="D168:E168"/>
    <mergeCell ref="D169:E169"/>
    <mergeCell ref="D170:E170"/>
    <mergeCell ref="B171:C171"/>
    <mergeCell ref="B172:C172"/>
    <mergeCell ref="B161:C161"/>
    <mergeCell ref="D162:E162"/>
    <mergeCell ref="D163:E163"/>
    <mergeCell ref="B164:C164"/>
    <mergeCell ref="B165:C165"/>
    <mergeCell ref="B166:C166"/>
    <mergeCell ref="B147:C160"/>
    <mergeCell ref="D147:E147"/>
    <mergeCell ref="D148:E148"/>
    <mergeCell ref="D149:E149"/>
    <mergeCell ref="D152:G152"/>
    <mergeCell ref="D153:E153"/>
    <mergeCell ref="D156:G156"/>
    <mergeCell ref="D157:E157"/>
    <mergeCell ref="D158:E158"/>
    <mergeCell ref="D141:E141"/>
    <mergeCell ref="D142:E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D140:G140"/>
    <mergeCell ref="B129:C129"/>
    <mergeCell ref="B130:C130"/>
    <mergeCell ref="B131:C131"/>
    <mergeCell ref="B132:C132"/>
    <mergeCell ref="B133:C133"/>
    <mergeCell ref="B134:C134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D105:E105"/>
    <mergeCell ref="D106:E106"/>
    <mergeCell ref="B107:C107"/>
    <mergeCell ref="B108:C108"/>
    <mergeCell ref="B109:C109"/>
    <mergeCell ref="B110:C110"/>
    <mergeCell ref="D96:E96"/>
    <mergeCell ref="B100:C100"/>
    <mergeCell ref="B101:C103"/>
    <mergeCell ref="D101:E101"/>
    <mergeCell ref="D102:E102"/>
    <mergeCell ref="B104:C104"/>
    <mergeCell ref="D81:E81"/>
    <mergeCell ref="D82:E82"/>
    <mergeCell ref="B83:C83"/>
    <mergeCell ref="B84:C84"/>
    <mergeCell ref="B85:C99"/>
    <mergeCell ref="D85:E85"/>
    <mergeCell ref="D86:E86"/>
    <mergeCell ref="D87:E87"/>
    <mergeCell ref="D94:G94"/>
    <mergeCell ref="D95:E95"/>
    <mergeCell ref="B74:C74"/>
    <mergeCell ref="B75:C75"/>
    <mergeCell ref="B76:C76"/>
    <mergeCell ref="D77:G77"/>
    <mergeCell ref="D78:E78"/>
    <mergeCell ref="D80:G80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4:C54"/>
    <mergeCell ref="B55:C55"/>
    <mergeCell ref="B56:C56"/>
    <mergeCell ref="D57:G57"/>
    <mergeCell ref="B60:C60"/>
    <mergeCell ref="B61:C61"/>
    <mergeCell ref="B48:C48"/>
    <mergeCell ref="D49:E49"/>
    <mergeCell ref="D50:E50"/>
    <mergeCell ref="D51:E51"/>
    <mergeCell ref="B52:C52"/>
    <mergeCell ref="B53:C53"/>
    <mergeCell ref="D39:G39"/>
    <mergeCell ref="D40:E40"/>
    <mergeCell ref="D41:E41"/>
    <mergeCell ref="B42:C42"/>
    <mergeCell ref="B43:C43"/>
    <mergeCell ref="B44:C47"/>
    <mergeCell ref="D44:E44"/>
    <mergeCell ref="D45:E45"/>
    <mergeCell ref="D46:E46"/>
    <mergeCell ref="B31:C31"/>
    <mergeCell ref="B32:C32"/>
    <mergeCell ref="B34:C34"/>
    <mergeCell ref="B35:C35"/>
    <mergeCell ref="D36:G36"/>
    <mergeCell ref="D37:E37"/>
    <mergeCell ref="B24:C24"/>
    <mergeCell ref="B25:C25"/>
    <mergeCell ref="B26:C26"/>
    <mergeCell ref="B28:C28"/>
    <mergeCell ref="B29:C29"/>
    <mergeCell ref="B30:C30"/>
    <mergeCell ref="D17:E17"/>
    <mergeCell ref="B19:C19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D16:G16"/>
    <mergeCell ref="E1:G1"/>
    <mergeCell ref="A3:G3"/>
    <mergeCell ref="B4:C4"/>
    <mergeCell ref="B6:C6"/>
    <mergeCell ref="B7:C7"/>
    <mergeCell ref="B8:C10"/>
    <mergeCell ref="D8:E8"/>
    <mergeCell ref="D9:E9"/>
    <mergeCell ref="D10:E10"/>
  </mergeCells>
  <printOptions horizontalCentered="1"/>
  <pageMargins left="0.74803149606299213" right="0.35433070866141736" top="0.78740157480314965" bottom="0.78740157480314965" header="0.51181102362204722" footer="0.51181102362204722"/>
  <pageSetup paperSize="9" scale="7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R1131"/>
  <sheetViews>
    <sheetView view="pageBreakPreview" zoomScaleNormal="100" zoomScaleSheetLayoutView="100" workbookViewId="0">
      <pane ySplit="7" topLeftCell="A1110" activePane="bottomLeft" state="frozen"/>
      <selection pane="bottomLeft" activeCell="K1067" sqref="K1067"/>
    </sheetView>
  </sheetViews>
  <sheetFormatPr defaultRowHeight="12.75"/>
  <cols>
    <col min="1" max="1" width="3.5703125" style="1" customWidth="1"/>
    <col min="2" max="2" width="50.7109375" style="1" customWidth="1"/>
    <col min="3" max="4" width="7.7109375" style="40" customWidth="1"/>
    <col min="5" max="5" width="16.85546875" style="1" bestFit="1" customWidth="1"/>
    <col min="6" max="10" width="12.7109375" style="1" customWidth="1"/>
    <col min="11" max="11" width="10.85546875" style="1" bestFit="1" customWidth="1"/>
    <col min="12" max="12" width="11.140625" style="1" bestFit="1" customWidth="1"/>
    <col min="13" max="242" width="9.140625" style="1"/>
    <col min="243" max="243" width="4.28515625" style="1" bestFit="1" customWidth="1"/>
    <col min="244" max="244" width="6.85546875" style="1" bestFit="1" customWidth="1"/>
    <col min="245" max="245" width="11" style="1" customWidth="1"/>
    <col min="246" max="246" width="11.140625" style="1" bestFit="1" customWidth="1"/>
    <col min="247" max="247" width="10.85546875" style="1" customWidth="1"/>
    <col min="248" max="248" width="11.5703125" style="1" customWidth="1"/>
    <col min="249" max="249" width="11.140625" style="1" bestFit="1" customWidth="1"/>
    <col min="250" max="250" width="11" style="1" customWidth="1"/>
    <col min="251" max="251" width="10.42578125" style="1" customWidth="1"/>
    <col min="252" max="252" width="11.28515625" style="1" customWidth="1"/>
    <col min="253" max="254" width="9.140625" style="1" bestFit="1" customWidth="1"/>
    <col min="255" max="256" width="11.140625" style="1" bestFit="1" customWidth="1"/>
    <col min="257" max="257" width="11.5703125" style="1" bestFit="1" customWidth="1"/>
    <col min="258" max="258" width="9.140625" style="1" bestFit="1" customWidth="1"/>
    <col min="259" max="259" width="10.28515625" style="1" customWidth="1"/>
    <col min="260" max="498" width="9.140625" style="1"/>
    <col min="499" max="499" width="4.28515625" style="1" bestFit="1" customWidth="1"/>
    <col min="500" max="500" width="6.85546875" style="1" bestFit="1" customWidth="1"/>
    <col min="501" max="501" width="11" style="1" customWidth="1"/>
    <col min="502" max="502" width="11.140625" style="1" bestFit="1" customWidth="1"/>
    <col min="503" max="503" width="10.85546875" style="1" customWidth="1"/>
    <col min="504" max="504" width="11.5703125" style="1" customWidth="1"/>
    <col min="505" max="505" width="11.140625" style="1" bestFit="1" customWidth="1"/>
    <col min="506" max="506" width="11" style="1" customWidth="1"/>
    <col min="507" max="507" width="10.42578125" style="1" customWidth="1"/>
    <col min="508" max="508" width="11.28515625" style="1" customWidth="1"/>
    <col min="509" max="510" width="9.140625" style="1" bestFit="1" customWidth="1"/>
    <col min="511" max="512" width="11.140625" style="1" bestFit="1" customWidth="1"/>
    <col min="513" max="513" width="11.5703125" style="1" bestFit="1" customWidth="1"/>
    <col min="514" max="514" width="9.140625" style="1" bestFit="1" customWidth="1"/>
    <col min="515" max="515" width="10.28515625" style="1" customWidth="1"/>
    <col min="516" max="754" width="9.140625" style="1"/>
    <col min="755" max="755" width="4.28515625" style="1" bestFit="1" customWidth="1"/>
    <col min="756" max="756" width="6.85546875" style="1" bestFit="1" customWidth="1"/>
    <col min="757" max="757" width="11" style="1" customWidth="1"/>
    <col min="758" max="758" width="11.140625" style="1" bestFit="1" customWidth="1"/>
    <col min="759" max="759" width="10.85546875" style="1" customWidth="1"/>
    <col min="760" max="760" width="11.5703125" style="1" customWidth="1"/>
    <col min="761" max="761" width="11.140625" style="1" bestFit="1" customWidth="1"/>
    <col min="762" max="762" width="11" style="1" customWidth="1"/>
    <col min="763" max="763" width="10.42578125" style="1" customWidth="1"/>
    <col min="764" max="764" width="11.28515625" style="1" customWidth="1"/>
    <col min="765" max="766" width="9.140625" style="1" bestFit="1" customWidth="1"/>
    <col min="767" max="768" width="11.140625" style="1" bestFit="1" customWidth="1"/>
    <col min="769" max="769" width="11.5703125" style="1" bestFit="1" customWidth="1"/>
    <col min="770" max="770" width="9.140625" style="1" bestFit="1" customWidth="1"/>
    <col min="771" max="771" width="10.28515625" style="1" customWidth="1"/>
    <col min="772" max="1010" width="9.140625" style="1"/>
    <col min="1011" max="1011" width="4.28515625" style="1" bestFit="1" customWidth="1"/>
    <col min="1012" max="1012" width="6.85546875" style="1" bestFit="1" customWidth="1"/>
    <col min="1013" max="1013" width="11" style="1" customWidth="1"/>
    <col min="1014" max="1014" width="11.140625" style="1" bestFit="1" customWidth="1"/>
    <col min="1015" max="1015" width="10.85546875" style="1" customWidth="1"/>
    <col min="1016" max="1016" width="11.5703125" style="1" customWidth="1"/>
    <col min="1017" max="1017" width="11.140625" style="1" bestFit="1" customWidth="1"/>
    <col min="1018" max="1018" width="11" style="1" customWidth="1"/>
    <col min="1019" max="1019" width="10.42578125" style="1" customWidth="1"/>
    <col min="1020" max="1020" width="11.28515625" style="1" customWidth="1"/>
    <col min="1021" max="1022" width="9.140625" style="1" bestFit="1" customWidth="1"/>
    <col min="1023" max="1024" width="11.140625" style="1" bestFit="1" customWidth="1"/>
    <col min="1025" max="1025" width="11.5703125" style="1" bestFit="1" customWidth="1"/>
    <col min="1026" max="1026" width="9.140625" style="1" bestFit="1" customWidth="1"/>
    <col min="1027" max="1027" width="10.28515625" style="1" customWidth="1"/>
    <col min="1028" max="1266" width="9.140625" style="1"/>
    <col min="1267" max="1267" width="4.28515625" style="1" bestFit="1" customWidth="1"/>
    <col min="1268" max="1268" width="6.85546875" style="1" bestFit="1" customWidth="1"/>
    <col min="1269" max="1269" width="11" style="1" customWidth="1"/>
    <col min="1270" max="1270" width="11.140625" style="1" bestFit="1" customWidth="1"/>
    <col min="1271" max="1271" width="10.85546875" style="1" customWidth="1"/>
    <col min="1272" max="1272" width="11.5703125" style="1" customWidth="1"/>
    <col min="1273" max="1273" width="11.140625" style="1" bestFit="1" customWidth="1"/>
    <col min="1274" max="1274" width="11" style="1" customWidth="1"/>
    <col min="1275" max="1275" width="10.42578125" style="1" customWidth="1"/>
    <col min="1276" max="1276" width="11.28515625" style="1" customWidth="1"/>
    <col min="1277" max="1278" width="9.140625" style="1" bestFit="1" customWidth="1"/>
    <col min="1279" max="1280" width="11.140625" style="1" bestFit="1" customWidth="1"/>
    <col min="1281" max="1281" width="11.5703125" style="1" bestFit="1" customWidth="1"/>
    <col min="1282" max="1282" width="9.140625" style="1" bestFit="1" customWidth="1"/>
    <col min="1283" max="1283" width="10.28515625" style="1" customWidth="1"/>
    <col min="1284" max="1522" width="9.140625" style="1"/>
    <col min="1523" max="1523" width="4.28515625" style="1" bestFit="1" customWidth="1"/>
    <col min="1524" max="1524" width="6.85546875" style="1" bestFit="1" customWidth="1"/>
    <col min="1525" max="1525" width="11" style="1" customWidth="1"/>
    <col min="1526" max="1526" width="11.140625" style="1" bestFit="1" customWidth="1"/>
    <col min="1527" max="1527" width="10.85546875" style="1" customWidth="1"/>
    <col min="1528" max="1528" width="11.5703125" style="1" customWidth="1"/>
    <col min="1529" max="1529" width="11.140625" style="1" bestFit="1" customWidth="1"/>
    <col min="1530" max="1530" width="11" style="1" customWidth="1"/>
    <col min="1531" max="1531" width="10.42578125" style="1" customWidth="1"/>
    <col min="1532" max="1532" width="11.28515625" style="1" customWidth="1"/>
    <col min="1533" max="1534" width="9.140625" style="1" bestFit="1" customWidth="1"/>
    <col min="1535" max="1536" width="11.140625" style="1" bestFit="1" customWidth="1"/>
    <col min="1537" max="1537" width="11.5703125" style="1" bestFit="1" customWidth="1"/>
    <col min="1538" max="1538" width="9.140625" style="1" bestFit="1" customWidth="1"/>
    <col min="1539" max="1539" width="10.28515625" style="1" customWidth="1"/>
    <col min="1540" max="1778" width="9.140625" style="1"/>
    <col min="1779" max="1779" width="4.28515625" style="1" bestFit="1" customWidth="1"/>
    <col min="1780" max="1780" width="6.85546875" style="1" bestFit="1" customWidth="1"/>
    <col min="1781" max="1781" width="11" style="1" customWidth="1"/>
    <col min="1782" max="1782" width="11.140625" style="1" bestFit="1" customWidth="1"/>
    <col min="1783" max="1783" width="10.85546875" style="1" customWidth="1"/>
    <col min="1784" max="1784" width="11.5703125" style="1" customWidth="1"/>
    <col min="1785" max="1785" width="11.140625" style="1" bestFit="1" customWidth="1"/>
    <col min="1786" max="1786" width="11" style="1" customWidth="1"/>
    <col min="1787" max="1787" width="10.42578125" style="1" customWidth="1"/>
    <col min="1788" max="1788" width="11.28515625" style="1" customWidth="1"/>
    <col min="1789" max="1790" width="9.140625" style="1" bestFit="1" customWidth="1"/>
    <col min="1791" max="1792" width="11.140625" style="1" bestFit="1" customWidth="1"/>
    <col min="1793" max="1793" width="11.5703125" style="1" bestFit="1" customWidth="1"/>
    <col min="1794" max="1794" width="9.140625" style="1" bestFit="1" customWidth="1"/>
    <col min="1795" max="1795" width="10.28515625" style="1" customWidth="1"/>
    <col min="1796" max="2034" width="9.140625" style="1"/>
    <col min="2035" max="2035" width="4.28515625" style="1" bestFit="1" customWidth="1"/>
    <col min="2036" max="2036" width="6.85546875" style="1" bestFit="1" customWidth="1"/>
    <col min="2037" max="2037" width="11" style="1" customWidth="1"/>
    <col min="2038" max="2038" width="11.140625" style="1" bestFit="1" customWidth="1"/>
    <col min="2039" max="2039" width="10.85546875" style="1" customWidth="1"/>
    <col min="2040" max="2040" width="11.5703125" style="1" customWidth="1"/>
    <col min="2041" max="2041" width="11.140625" style="1" bestFit="1" customWidth="1"/>
    <col min="2042" max="2042" width="11" style="1" customWidth="1"/>
    <col min="2043" max="2043" width="10.42578125" style="1" customWidth="1"/>
    <col min="2044" max="2044" width="11.28515625" style="1" customWidth="1"/>
    <col min="2045" max="2046" width="9.140625" style="1" bestFit="1" customWidth="1"/>
    <col min="2047" max="2048" width="11.140625" style="1" bestFit="1" customWidth="1"/>
    <col min="2049" max="2049" width="11.5703125" style="1" bestFit="1" customWidth="1"/>
    <col min="2050" max="2050" width="9.140625" style="1" bestFit="1" customWidth="1"/>
    <col min="2051" max="2051" width="10.28515625" style="1" customWidth="1"/>
    <col min="2052" max="2290" width="9.140625" style="1"/>
    <col min="2291" max="2291" width="4.28515625" style="1" bestFit="1" customWidth="1"/>
    <col min="2292" max="2292" width="6.85546875" style="1" bestFit="1" customWidth="1"/>
    <col min="2293" max="2293" width="11" style="1" customWidth="1"/>
    <col min="2294" max="2294" width="11.140625" style="1" bestFit="1" customWidth="1"/>
    <col min="2295" max="2295" width="10.85546875" style="1" customWidth="1"/>
    <col min="2296" max="2296" width="11.5703125" style="1" customWidth="1"/>
    <col min="2297" max="2297" width="11.140625" style="1" bestFit="1" customWidth="1"/>
    <col min="2298" max="2298" width="11" style="1" customWidth="1"/>
    <col min="2299" max="2299" width="10.42578125" style="1" customWidth="1"/>
    <col min="2300" max="2300" width="11.28515625" style="1" customWidth="1"/>
    <col min="2301" max="2302" width="9.140625" style="1" bestFit="1" customWidth="1"/>
    <col min="2303" max="2304" width="11.140625" style="1" bestFit="1" customWidth="1"/>
    <col min="2305" max="2305" width="11.5703125" style="1" bestFit="1" customWidth="1"/>
    <col min="2306" max="2306" width="9.140625" style="1" bestFit="1" customWidth="1"/>
    <col min="2307" max="2307" width="10.28515625" style="1" customWidth="1"/>
    <col min="2308" max="2546" width="9.140625" style="1"/>
    <col min="2547" max="2547" width="4.28515625" style="1" bestFit="1" customWidth="1"/>
    <col min="2548" max="2548" width="6.85546875" style="1" bestFit="1" customWidth="1"/>
    <col min="2549" max="2549" width="11" style="1" customWidth="1"/>
    <col min="2550" max="2550" width="11.140625" style="1" bestFit="1" customWidth="1"/>
    <col min="2551" max="2551" width="10.85546875" style="1" customWidth="1"/>
    <col min="2552" max="2552" width="11.5703125" style="1" customWidth="1"/>
    <col min="2553" max="2553" width="11.140625" style="1" bestFit="1" customWidth="1"/>
    <col min="2554" max="2554" width="11" style="1" customWidth="1"/>
    <col min="2555" max="2555" width="10.42578125" style="1" customWidth="1"/>
    <col min="2556" max="2556" width="11.28515625" style="1" customWidth="1"/>
    <col min="2557" max="2558" width="9.140625" style="1" bestFit="1" customWidth="1"/>
    <col min="2559" max="2560" width="11.140625" style="1" bestFit="1" customWidth="1"/>
    <col min="2561" max="2561" width="11.5703125" style="1" bestFit="1" customWidth="1"/>
    <col min="2562" max="2562" width="9.140625" style="1" bestFit="1" customWidth="1"/>
    <col min="2563" max="2563" width="10.28515625" style="1" customWidth="1"/>
    <col min="2564" max="2802" width="9.140625" style="1"/>
    <col min="2803" max="2803" width="4.28515625" style="1" bestFit="1" customWidth="1"/>
    <col min="2804" max="2804" width="6.85546875" style="1" bestFit="1" customWidth="1"/>
    <col min="2805" max="2805" width="11" style="1" customWidth="1"/>
    <col min="2806" max="2806" width="11.140625" style="1" bestFit="1" customWidth="1"/>
    <col min="2807" max="2807" width="10.85546875" style="1" customWidth="1"/>
    <col min="2808" max="2808" width="11.5703125" style="1" customWidth="1"/>
    <col min="2809" max="2809" width="11.140625" style="1" bestFit="1" customWidth="1"/>
    <col min="2810" max="2810" width="11" style="1" customWidth="1"/>
    <col min="2811" max="2811" width="10.42578125" style="1" customWidth="1"/>
    <col min="2812" max="2812" width="11.28515625" style="1" customWidth="1"/>
    <col min="2813" max="2814" width="9.140625" style="1" bestFit="1" customWidth="1"/>
    <col min="2815" max="2816" width="11.140625" style="1" bestFit="1" customWidth="1"/>
    <col min="2817" max="2817" width="11.5703125" style="1" bestFit="1" customWidth="1"/>
    <col min="2818" max="2818" width="9.140625" style="1" bestFit="1" customWidth="1"/>
    <col min="2819" max="2819" width="10.28515625" style="1" customWidth="1"/>
    <col min="2820" max="3058" width="9.140625" style="1"/>
    <col min="3059" max="3059" width="4.28515625" style="1" bestFit="1" customWidth="1"/>
    <col min="3060" max="3060" width="6.85546875" style="1" bestFit="1" customWidth="1"/>
    <col min="3061" max="3061" width="11" style="1" customWidth="1"/>
    <col min="3062" max="3062" width="11.140625" style="1" bestFit="1" customWidth="1"/>
    <col min="3063" max="3063" width="10.85546875" style="1" customWidth="1"/>
    <col min="3064" max="3064" width="11.5703125" style="1" customWidth="1"/>
    <col min="3065" max="3065" width="11.140625" style="1" bestFit="1" customWidth="1"/>
    <col min="3066" max="3066" width="11" style="1" customWidth="1"/>
    <col min="3067" max="3067" width="10.42578125" style="1" customWidth="1"/>
    <col min="3068" max="3068" width="11.28515625" style="1" customWidth="1"/>
    <col min="3069" max="3070" width="9.140625" style="1" bestFit="1" customWidth="1"/>
    <col min="3071" max="3072" width="11.140625" style="1" bestFit="1" customWidth="1"/>
    <col min="3073" max="3073" width="11.5703125" style="1" bestFit="1" customWidth="1"/>
    <col min="3074" max="3074" width="9.140625" style="1" bestFit="1" customWidth="1"/>
    <col min="3075" max="3075" width="10.28515625" style="1" customWidth="1"/>
    <col min="3076" max="3314" width="9.140625" style="1"/>
    <col min="3315" max="3315" width="4.28515625" style="1" bestFit="1" customWidth="1"/>
    <col min="3316" max="3316" width="6.85546875" style="1" bestFit="1" customWidth="1"/>
    <col min="3317" max="3317" width="11" style="1" customWidth="1"/>
    <col min="3318" max="3318" width="11.140625" style="1" bestFit="1" customWidth="1"/>
    <col min="3319" max="3319" width="10.85546875" style="1" customWidth="1"/>
    <col min="3320" max="3320" width="11.5703125" style="1" customWidth="1"/>
    <col min="3321" max="3321" width="11.140625" style="1" bestFit="1" customWidth="1"/>
    <col min="3322" max="3322" width="11" style="1" customWidth="1"/>
    <col min="3323" max="3323" width="10.42578125" style="1" customWidth="1"/>
    <col min="3324" max="3324" width="11.28515625" style="1" customWidth="1"/>
    <col min="3325" max="3326" width="9.140625" style="1" bestFit="1" customWidth="1"/>
    <col min="3327" max="3328" width="11.140625" style="1" bestFit="1" customWidth="1"/>
    <col min="3329" max="3329" width="11.5703125" style="1" bestFit="1" customWidth="1"/>
    <col min="3330" max="3330" width="9.140625" style="1" bestFit="1" customWidth="1"/>
    <col min="3331" max="3331" width="10.28515625" style="1" customWidth="1"/>
    <col min="3332" max="3570" width="9.140625" style="1"/>
    <col min="3571" max="3571" width="4.28515625" style="1" bestFit="1" customWidth="1"/>
    <col min="3572" max="3572" width="6.85546875" style="1" bestFit="1" customWidth="1"/>
    <col min="3573" max="3573" width="11" style="1" customWidth="1"/>
    <col min="3574" max="3574" width="11.140625" style="1" bestFit="1" customWidth="1"/>
    <col min="3575" max="3575" width="10.85546875" style="1" customWidth="1"/>
    <col min="3576" max="3576" width="11.5703125" style="1" customWidth="1"/>
    <col min="3577" max="3577" width="11.140625" style="1" bestFit="1" customWidth="1"/>
    <col min="3578" max="3578" width="11" style="1" customWidth="1"/>
    <col min="3579" max="3579" width="10.42578125" style="1" customWidth="1"/>
    <col min="3580" max="3580" width="11.28515625" style="1" customWidth="1"/>
    <col min="3581" max="3582" width="9.140625" style="1" bestFit="1" customWidth="1"/>
    <col min="3583" max="3584" width="11.140625" style="1" bestFit="1" customWidth="1"/>
    <col min="3585" max="3585" width="11.5703125" style="1" bestFit="1" customWidth="1"/>
    <col min="3586" max="3586" width="9.140625" style="1" bestFit="1" customWidth="1"/>
    <col min="3587" max="3587" width="10.28515625" style="1" customWidth="1"/>
    <col min="3588" max="3826" width="9.140625" style="1"/>
    <col min="3827" max="3827" width="4.28515625" style="1" bestFit="1" customWidth="1"/>
    <col min="3828" max="3828" width="6.85546875" style="1" bestFit="1" customWidth="1"/>
    <col min="3829" max="3829" width="11" style="1" customWidth="1"/>
    <col min="3830" max="3830" width="11.140625" style="1" bestFit="1" customWidth="1"/>
    <col min="3831" max="3831" width="10.85546875" style="1" customWidth="1"/>
    <col min="3832" max="3832" width="11.5703125" style="1" customWidth="1"/>
    <col min="3833" max="3833" width="11.140625" style="1" bestFit="1" customWidth="1"/>
    <col min="3834" max="3834" width="11" style="1" customWidth="1"/>
    <col min="3835" max="3835" width="10.42578125" style="1" customWidth="1"/>
    <col min="3836" max="3836" width="11.28515625" style="1" customWidth="1"/>
    <col min="3837" max="3838" width="9.140625" style="1" bestFit="1" customWidth="1"/>
    <col min="3839" max="3840" width="11.140625" style="1" bestFit="1" customWidth="1"/>
    <col min="3841" max="3841" width="11.5703125" style="1" bestFit="1" customWidth="1"/>
    <col min="3842" max="3842" width="9.140625" style="1" bestFit="1" customWidth="1"/>
    <col min="3843" max="3843" width="10.28515625" style="1" customWidth="1"/>
    <col min="3844" max="4082" width="9.140625" style="1"/>
    <col min="4083" max="4083" width="4.28515625" style="1" bestFit="1" customWidth="1"/>
    <col min="4084" max="4084" width="6.85546875" style="1" bestFit="1" customWidth="1"/>
    <col min="4085" max="4085" width="11" style="1" customWidth="1"/>
    <col min="4086" max="4086" width="11.140625" style="1" bestFit="1" customWidth="1"/>
    <col min="4087" max="4087" width="10.85546875" style="1" customWidth="1"/>
    <col min="4088" max="4088" width="11.5703125" style="1" customWidth="1"/>
    <col min="4089" max="4089" width="11.140625" style="1" bestFit="1" customWidth="1"/>
    <col min="4090" max="4090" width="11" style="1" customWidth="1"/>
    <col min="4091" max="4091" width="10.42578125" style="1" customWidth="1"/>
    <col min="4092" max="4092" width="11.28515625" style="1" customWidth="1"/>
    <col min="4093" max="4094" width="9.140625" style="1" bestFit="1" customWidth="1"/>
    <col min="4095" max="4096" width="11.140625" style="1" bestFit="1" customWidth="1"/>
    <col min="4097" max="4097" width="11.5703125" style="1" bestFit="1" customWidth="1"/>
    <col min="4098" max="4098" width="9.140625" style="1" bestFit="1" customWidth="1"/>
    <col min="4099" max="4099" width="10.28515625" style="1" customWidth="1"/>
    <col min="4100" max="4338" width="9.140625" style="1"/>
    <col min="4339" max="4339" width="4.28515625" style="1" bestFit="1" customWidth="1"/>
    <col min="4340" max="4340" width="6.85546875" style="1" bestFit="1" customWidth="1"/>
    <col min="4341" max="4341" width="11" style="1" customWidth="1"/>
    <col min="4342" max="4342" width="11.140625" style="1" bestFit="1" customWidth="1"/>
    <col min="4343" max="4343" width="10.85546875" style="1" customWidth="1"/>
    <col min="4344" max="4344" width="11.5703125" style="1" customWidth="1"/>
    <col min="4345" max="4345" width="11.140625" style="1" bestFit="1" customWidth="1"/>
    <col min="4346" max="4346" width="11" style="1" customWidth="1"/>
    <col min="4347" max="4347" width="10.42578125" style="1" customWidth="1"/>
    <col min="4348" max="4348" width="11.28515625" style="1" customWidth="1"/>
    <col min="4349" max="4350" width="9.140625" style="1" bestFit="1" customWidth="1"/>
    <col min="4351" max="4352" width="11.140625" style="1" bestFit="1" customWidth="1"/>
    <col min="4353" max="4353" width="11.5703125" style="1" bestFit="1" customWidth="1"/>
    <col min="4354" max="4354" width="9.140625" style="1" bestFit="1" customWidth="1"/>
    <col min="4355" max="4355" width="10.28515625" style="1" customWidth="1"/>
    <col min="4356" max="4594" width="9.140625" style="1"/>
    <col min="4595" max="4595" width="4.28515625" style="1" bestFit="1" customWidth="1"/>
    <col min="4596" max="4596" width="6.85546875" style="1" bestFit="1" customWidth="1"/>
    <col min="4597" max="4597" width="11" style="1" customWidth="1"/>
    <col min="4598" max="4598" width="11.140625" style="1" bestFit="1" customWidth="1"/>
    <col min="4599" max="4599" width="10.85546875" style="1" customWidth="1"/>
    <col min="4600" max="4600" width="11.5703125" style="1" customWidth="1"/>
    <col min="4601" max="4601" width="11.140625" style="1" bestFit="1" customWidth="1"/>
    <col min="4602" max="4602" width="11" style="1" customWidth="1"/>
    <col min="4603" max="4603" width="10.42578125" style="1" customWidth="1"/>
    <col min="4604" max="4604" width="11.28515625" style="1" customWidth="1"/>
    <col min="4605" max="4606" width="9.140625" style="1" bestFit="1" customWidth="1"/>
    <col min="4607" max="4608" width="11.140625" style="1" bestFit="1" customWidth="1"/>
    <col min="4609" max="4609" width="11.5703125" style="1" bestFit="1" customWidth="1"/>
    <col min="4610" max="4610" width="9.140625" style="1" bestFit="1" customWidth="1"/>
    <col min="4611" max="4611" width="10.28515625" style="1" customWidth="1"/>
    <col min="4612" max="4850" width="9.140625" style="1"/>
    <col min="4851" max="4851" width="4.28515625" style="1" bestFit="1" customWidth="1"/>
    <col min="4852" max="4852" width="6.85546875" style="1" bestFit="1" customWidth="1"/>
    <col min="4853" max="4853" width="11" style="1" customWidth="1"/>
    <col min="4854" max="4854" width="11.140625" style="1" bestFit="1" customWidth="1"/>
    <col min="4855" max="4855" width="10.85546875" style="1" customWidth="1"/>
    <col min="4856" max="4856" width="11.5703125" style="1" customWidth="1"/>
    <col min="4857" max="4857" width="11.140625" style="1" bestFit="1" customWidth="1"/>
    <col min="4858" max="4858" width="11" style="1" customWidth="1"/>
    <col min="4859" max="4859" width="10.42578125" style="1" customWidth="1"/>
    <col min="4860" max="4860" width="11.28515625" style="1" customWidth="1"/>
    <col min="4861" max="4862" width="9.140625" style="1" bestFit="1" customWidth="1"/>
    <col min="4863" max="4864" width="11.140625" style="1" bestFit="1" customWidth="1"/>
    <col min="4865" max="4865" width="11.5703125" style="1" bestFit="1" customWidth="1"/>
    <col min="4866" max="4866" width="9.140625" style="1" bestFit="1" customWidth="1"/>
    <col min="4867" max="4867" width="10.28515625" style="1" customWidth="1"/>
    <col min="4868" max="5106" width="9.140625" style="1"/>
    <col min="5107" max="5107" width="4.28515625" style="1" bestFit="1" customWidth="1"/>
    <col min="5108" max="5108" width="6.85546875" style="1" bestFit="1" customWidth="1"/>
    <col min="5109" max="5109" width="11" style="1" customWidth="1"/>
    <col min="5110" max="5110" width="11.140625" style="1" bestFit="1" customWidth="1"/>
    <col min="5111" max="5111" width="10.85546875" style="1" customWidth="1"/>
    <col min="5112" max="5112" width="11.5703125" style="1" customWidth="1"/>
    <col min="5113" max="5113" width="11.140625" style="1" bestFit="1" customWidth="1"/>
    <col min="5114" max="5114" width="11" style="1" customWidth="1"/>
    <col min="5115" max="5115" width="10.42578125" style="1" customWidth="1"/>
    <col min="5116" max="5116" width="11.28515625" style="1" customWidth="1"/>
    <col min="5117" max="5118" width="9.140625" style="1" bestFit="1" customWidth="1"/>
    <col min="5119" max="5120" width="11.140625" style="1" bestFit="1" customWidth="1"/>
    <col min="5121" max="5121" width="11.5703125" style="1" bestFit="1" customWidth="1"/>
    <col min="5122" max="5122" width="9.140625" style="1" bestFit="1" customWidth="1"/>
    <col min="5123" max="5123" width="10.28515625" style="1" customWidth="1"/>
    <col min="5124" max="5362" width="9.140625" style="1"/>
    <col min="5363" max="5363" width="4.28515625" style="1" bestFit="1" customWidth="1"/>
    <col min="5364" max="5364" width="6.85546875" style="1" bestFit="1" customWidth="1"/>
    <col min="5365" max="5365" width="11" style="1" customWidth="1"/>
    <col min="5366" max="5366" width="11.140625" style="1" bestFit="1" customWidth="1"/>
    <col min="5367" max="5367" width="10.85546875" style="1" customWidth="1"/>
    <col min="5368" max="5368" width="11.5703125" style="1" customWidth="1"/>
    <col min="5369" max="5369" width="11.140625" style="1" bestFit="1" customWidth="1"/>
    <col min="5370" max="5370" width="11" style="1" customWidth="1"/>
    <col min="5371" max="5371" width="10.42578125" style="1" customWidth="1"/>
    <col min="5372" max="5372" width="11.28515625" style="1" customWidth="1"/>
    <col min="5373" max="5374" width="9.140625" style="1" bestFit="1" customWidth="1"/>
    <col min="5375" max="5376" width="11.140625" style="1" bestFit="1" customWidth="1"/>
    <col min="5377" max="5377" width="11.5703125" style="1" bestFit="1" customWidth="1"/>
    <col min="5378" max="5378" width="9.140625" style="1" bestFit="1" customWidth="1"/>
    <col min="5379" max="5379" width="10.28515625" style="1" customWidth="1"/>
    <col min="5380" max="5618" width="9.140625" style="1"/>
    <col min="5619" max="5619" width="4.28515625" style="1" bestFit="1" customWidth="1"/>
    <col min="5620" max="5620" width="6.85546875" style="1" bestFit="1" customWidth="1"/>
    <col min="5621" max="5621" width="11" style="1" customWidth="1"/>
    <col min="5622" max="5622" width="11.140625" style="1" bestFit="1" customWidth="1"/>
    <col min="5623" max="5623" width="10.85546875" style="1" customWidth="1"/>
    <col min="5624" max="5624" width="11.5703125" style="1" customWidth="1"/>
    <col min="5625" max="5625" width="11.140625" style="1" bestFit="1" customWidth="1"/>
    <col min="5626" max="5626" width="11" style="1" customWidth="1"/>
    <col min="5627" max="5627" width="10.42578125" style="1" customWidth="1"/>
    <col min="5628" max="5628" width="11.28515625" style="1" customWidth="1"/>
    <col min="5629" max="5630" width="9.140625" style="1" bestFit="1" customWidth="1"/>
    <col min="5631" max="5632" width="11.140625" style="1" bestFit="1" customWidth="1"/>
    <col min="5633" max="5633" width="11.5703125" style="1" bestFit="1" customWidth="1"/>
    <col min="5634" max="5634" width="9.140625" style="1" bestFit="1" customWidth="1"/>
    <col min="5635" max="5635" width="10.28515625" style="1" customWidth="1"/>
    <col min="5636" max="5874" width="9.140625" style="1"/>
    <col min="5875" max="5875" width="4.28515625" style="1" bestFit="1" customWidth="1"/>
    <col min="5876" max="5876" width="6.85546875" style="1" bestFit="1" customWidth="1"/>
    <col min="5877" max="5877" width="11" style="1" customWidth="1"/>
    <col min="5878" max="5878" width="11.140625" style="1" bestFit="1" customWidth="1"/>
    <col min="5879" max="5879" width="10.85546875" style="1" customWidth="1"/>
    <col min="5880" max="5880" width="11.5703125" style="1" customWidth="1"/>
    <col min="5881" max="5881" width="11.140625" style="1" bestFit="1" customWidth="1"/>
    <col min="5882" max="5882" width="11" style="1" customWidth="1"/>
    <col min="5883" max="5883" width="10.42578125" style="1" customWidth="1"/>
    <col min="5884" max="5884" width="11.28515625" style="1" customWidth="1"/>
    <col min="5885" max="5886" width="9.140625" style="1" bestFit="1" customWidth="1"/>
    <col min="5887" max="5888" width="11.140625" style="1" bestFit="1" customWidth="1"/>
    <col min="5889" max="5889" width="11.5703125" style="1" bestFit="1" customWidth="1"/>
    <col min="5890" max="5890" width="9.140625" style="1" bestFit="1" customWidth="1"/>
    <col min="5891" max="5891" width="10.28515625" style="1" customWidth="1"/>
    <col min="5892" max="6130" width="9.140625" style="1"/>
    <col min="6131" max="6131" width="4.28515625" style="1" bestFit="1" customWidth="1"/>
    <col min="6132" max="6132" width="6.85546875" style="1" bestFit="1" customWidth="1"/>
    <col min="6133" max="6133" width="11" style="1" customWidth="1"/>
    <col min="6134" max="6134" width="11.140625" style="1" bestFit="1" customWidth="1"/>
    <col min="6135" max="6135" width="10.85546875" style="1" customWidth="1"/>
    <col min="6136" max="6136" width="11.5703125" style="1" customWidth="1"/>
    <col min="6137" max="6137" width="11.140625" style="1" bestFit="1" customWidth="1"/>
    <col min="6138" max="6138" width="11" style="1" customWidth="1"/>
    <col min="6139" max="6139" width="10.42578125" style="1" customWidth="1"/>
    <col min="6140" max="6140" width="11.28515625" style="1" customWidth="1"/>
    <col min="6141" max="6142" width="9.140625" style="1" bestFit="1" customWidth="1"/>
    <col min="6143" max="6144" width="11.140625" style="1" bestFit="1" customWidth="1"/>
    <col min="6145" max="6145" width="11.5703125" style="1" bestFit="1" customWidth="1"/>
    <col min="6146" max="6146" width="9.140625" style="1" bestFit="1" customWidth="1"/>
    <col min="6147" max="6147" width="10.28515625" style="1" customWidth="1"/>
    <col min="6148" max="6386" width="9.140625" style="1"/>
    <col min="6387" max="6387" width="4.28515625" style="1" bestFit="1" customWidth="1"/>
    <col min="6388" max="6388" width="6.85546875" style="1" bestFit="1" customWidth="1"/>
    <col min="6389" max="6389" width="11" style="1" customWidth="1"/>
    <col min="6390" max="6390" width="11.140625" style="1" bestFit="1" customWidth="1"/>
    <col min="6391" max="6391" width="10.85546875" style="1" customWidth="1"/>
    <col min="6392" max="6392" width="11.5703125" style="1" customWidth="1"/>
    <col min="6393" max="6393" width="11.140625" style="1" bestFit="1" customWidth="1"/>
    <col min="6394" max="6394" width="11" style="1" customWidth="1"/>
    <col min="6395" max="6395" width="10.42578125" style="1" customWidth="1"/>
    <col min="6396" max="6396" width="11.28515625" style="1" customWidth="1"/>
    <col min="6397" max="6398" width="9.140625" style="1" bestFit="1" customWidth="1"/>
    <col min="6399" max="6400" width="11.140625" style="1" bestFit="1" customWidth="1"/>
    <col min="6401" max="6401" width="11.5703125" style="1" bestFit="1" customWidth="1"/>
    <col min="6402" max="6402" width="9.140625" style="1" bestFit="1" customWidth="1"/>
    <col min="6403" max="6403" width="10.28515625" style="1" customWidth="1"/>
    <col min="6404" max="6642" width="9.140625" style="1"/>
    <col min="6643" max="6643" width="4.28515625" style="1" bestFit="1" customWidth="1"/>
    <col min="6644" max="6644" width="6.85546875" style="1" bestFit="1" customWidth="1"/>
    <col min="6645" max="6645" width="11" style="1" customWidth="1"/>
    <col min="6646" max="6646" width="11.140625" style="1" bestFit="1" customWidth="1"/>
    <col min="6647" max="6647" width="10.85546875" style="1" customWidth="1"/>
    <col min="6648" max="6648" width="11.5703125" style="1" customWidth="1"/>
    <col min="6649" max="6649" width="11.140625" style="1" bestFit="1" customWidth="1"/>
    <col min="6650" max="6650" width="11" style="1" customWidth="1"/>
    <col min="6651" max="6651" width="10.42578125" style="1" customWidth="1"/>
    <col min="6652" max="6652" width="11.28515625" style="1" customWidth="1"/>
    <col min="6653" max="6654" width="9.140625" style="1" bestFit="1" customWidth="1"/>
    <col min="6655" max="6656" width="11.140625" style="1" bestFit="1" customWidth="1"/>
    <col min="6657" max="6657" width="11.5703125" style="1" bestFit="1" customWidth="1"/>
    <col min="6658" max="6658" width="9.140625" style="1" bestFit="1" customWidth="1"/>
    <col min="6659" max="6659" width="10.28515625" style="1" customWidth="1"/>
    <col min="6660" max="6898" width="9.140625" style="1"/>
    <col min="6899" max="6899" width="4.28515625" style="1" bestFit="1" customWidth="1"/>
    <col min="6900" max="6900" width="6.85546875" style="1" bestFit="1" customWidth="1"/>
    <col min="6901" max="6901" width="11" style="1" customWidth="1"/>
    <col min="6902" max="6902" width="11.140625" style="1" bestFit="1" customWidth="1"/>
    <col min="6903" max="6903" width="10.85546875" style="1" customWidth="1"/>
    <col min="6904" max="6904" width="11.5703125" style="1" customWidth="1"/>
    <col min="6905" max="6905" width="11.140625" style="1" bestFit="1" customWidth="1"/>
    <col min="6906" max="6906" width="11" style="1" customWidth="1"/>
    <col min="6907" max="6907" width="10.42578125" style="1" customWidth="1"/>
    <col min="6908" max="6908" width="11.28515625" style="1" customWidth="1"/>
    <col min="6909" max="6910" width="9.140625" style="1" bestFit="1" customWidth="1"/>
    <col min="6911" max="6912" width="11.140625" style="1" bestFit="1" customWidth="1"/>
    <col min="6913" max="6913" width="11.5703125" style="1" bestFit="1" customWidth="1"/>
    <col min="6914" max="6914" width="9.140625" style="1" bestFit="1" customWidth="1"/>
    <col min="6915" max="6915" width="10.28515625" style="1" customWidth="1"/>
    <col min="6916" max="7154" width="9.140625" style="1"/>
    <col min="7155" max="7155" width="4.28515625" style="1" bestFit="1" customWidth="1"/>
    <col min="7156" max="7156" width="6.85546875" style="1" bestFit="1" customWidth="1"/>
    <col min="7157" max="7157" width="11" style="1" customWidth="1"/>
    <col min="7158" max="7158" width="11.140625" style="1" bestFit="1" customWidth="1"/>
    <col min="7159" max="7159" width="10.85546875" style="1" customWidth="1"/>
    <col min="7160" max="7160" width="11.5703125" style="1" customWidth="1"/>
    <col min="7161" max="7161" width="11.140625" style="1" bestFit="1" customWidth="1"/>
    <col min="7162" max="7162" width="11" style="1" customWidth="1"/>
    <col min="7163" max="7163" width="10.42578125" style="1" customWidth="1"/>
    <col min="7164" max="7164" width="11.28515625" style="1" customWidth="1"/>
    <col min="7165" max="7166" width="9.140625" style="1" bestFit="1" customWidth="1"/>
    <col min="7167" max="7168" width="11.140625" style="1" bestFit="1" customWidth="1"/>
    <col min="7169" max="7169" width="11.5703125" style="1" bestFit="1" customWidth="1"/>
    <col min="7170" max="7170" width="9.140625" style="1" bestFit="1" customWidth="1"/>
    <col min="7171" max="7171" width="10.28515625" style="1" customWidth="1"/>
    <col min="7172" max="7410" width="9.140625" style="1"/>
    <col min="7411" max="7411" width="4.28515625" style="1" bestFit="1" customWidth="1"/>
    <col min="7412" max="7412" width="6.85546875" style="1" bestFit="1" customWidth="1"/>
    <col min="7413" max="7413" width="11" style="1" customWidth="1"/>
    <col min="7414" max="7414" width="11.140625" style="1" bestFit="1" customWidth="1"/>
    <col min="7415" max="7415" width="10.85546875" style="1" customWidth="1"/>
    <col min="7416" max="7416" width="11.5703125" style="1" customWidth="1"/>
    <col min="7417" max="7417" width="11.140625" style="1" bestFit="1" customWidth="1"/>
    <col min="7418" max="7418" width="11" style="1" customWidth="1"/>
    <col min="7419" max="7419" width="10.42578125" style="1" customWidth="1"/>
    <col min="7420" max="7420" width="11.28515625" style="1" customWidth="1"/>
    <col min="7421" max="7422" width="9.140625" style="1" bestFit="1" customWidth="1"/>
    <col min="7423" max="7424" width="11.140625" style="1" bestFit="1" customWidth="1"/>
    <col min="7425" max="7425" width="11.5703125" style="1" bestFit="1" customWidth="1"/>
    <col min="7426" max="7426" width="9.140625" style="1" bestFit="1" customWidth="1"/>
    <col min="7427" max="7427" width="10.28515625" style="1" customWidth="1"/>
    <col min="7428" max="7666" width="9.140625" style="1"/>
    <col min="7667" max="7667" width="4.28515625" style="1" bestFit="1" customWidth="1"/>
    <col min="7668" max="7668" width="6.85546875" style="1" bestFit="1" customWidth="1"/>
    <col min="7669" max="7669" width="11" style="1" customWidth="1"/>
    <col min="7670" max="7670" width="11.140625" style="1" bestFit="1" customWidth="1"/>
    <col min="7671" max="7671" width="10.85546875" style="1" customWidth="1"/>
    <col min="7672" max="7672" width="11.5703125" style="1" customWidth="1"/>
    <col min="7673" max="7673" width="11.140625" style="1" bestFit="1" customWidth="1"/>
    <col min="7674" max="7674" width="11" style="1" customWidth="1"/>
    <col min="7675" max="7675" width="10.42578125" style="1" customWidth="1"/>
    <col min="7676" max="7676" width="11.28515625" style="1" customWidth="1"/>
    <col min="7677" max="7678" width="9.140625" style="1" bestFit="1" customWidth="1"/>
    <col min="7679" max="7680" width="11.140625" style="1" bestFit="1" customWidth="1"/>
    <col min="7681" max="7681" width="11.5703125" style="1" bestFit="1" customWidth="1"/>
    <col min="7682" max="7682" width="9.140625" style="1" bestFit="1" customWidth="1"/>
    <col min="7683" max="7683" width="10.28515625" style="1" customWidth="1"/>
    <col min="7684" max="7922" width="9.140625" style="1"/>
    <col min="7923" max="7923" width="4.28515625" style="1" bestFit="1" customWidth="1"/>
    <col min="7924" max="7924" width="6.85546875" style="1" bestFit="1" customWidth="1"/>
    <col min="7925" max="7925" width="11" style="1" customWidth="1"/>
    <col min="7926" max="7926" width="11.140625" style="1" bestFit="1" customWidth="1"/>
    <col min="7927" max="7927" width="10.85546875" style="1" customWidth="1"/>
    <col min="7928" max="7928" width="11.5703125" style="1" customWidth="1"/>
    <col min="7929" max="7929" width="11.140625" style="1" bestFit="1" customWidth="1"/>
    <col min="7930" max="7930" width="11" style="1" customWidth="1"/>
    <col min="7931" max="7931" width="10.42578125" style="1" customWidth="1"/>
    <col min="7932" max="7932" width="11.28515625" style="1" customWidth="1"/>
    <col min="7933" max="7934" width="9.140625" style="1" bestFit="1" customWidth="1"/>
    <col min="7935" max="7936" width="11.140625" style="1" bestFit="1" customWidth="1"/>
    <col min="7937" max="7937" width="11.5703125" style="1" bestFit="1" customWidth="1"/>
    <col min="7938" max="7938" width="9.140625" style="1" bestFit="1" customWidth="1"/>
    <col min="7939" max="7939" width="10.28515625" style="1" customWidth="1"/>
    <col min="7940" max="8178" width="9.140625" style="1"/>
    <col min="8179" max="8179" width="4.28515625" style="1" bestFit="1" customWidth="1"/>
    <col min="8180" max="8180" width="6.85546875" style="1" bestFit="1" customWidth="1"/>
    <col min="8181" max="8181" width="11" style="1" customWidth="1"/>
    <col min="8182" max="8182" width="11.140625" style="1" bestFit="1" customWidth="1"/>
    <col min="8183" max="8183" width="10.85546875" style="1" customWidth="1"/>
    <col min="8184" max="8184" width="11.5703125" style="1" customWidth="1"/>
    <col min="8185" max="8185" width="11.140625" style="1" bestFit="1" customWidth="1"/>
    <col min="8186" max="8186" width="11" style="1" customWidth="1"/>
    <col min="8187" max="8187" width="10.42578125" style="1" customWidth="1"/>
    <col min="8188" max="8188" width="11.28515625" style="1" customWidth="1"/>
    <col min="8189" max="8190" width="9.140625" style="1" bestFit="1" customWidth="1"/>
    <col min="8191" max="8192" width="11.140625" style="1" bestFit="1" customWidth="1"/>
    <col min="8193" max="8193" width="11.5703125" style="1" bestFit="1" customWidth="1"/>
    <col min="8194" max="8194" width="9.140625" style="1" bestFit="1" customWidth="1"/>
    <col min="8195" max="8195" width="10.28515625" style="1" customWidth="1"/>
    <col min="8196" max="8434" width="9.140625" style="1"/>
    <col min="8435" max="8435" width="4.28515625" style="1" bestFit="1" customWidth="1"/>
    <col min="8436" max="8436" width="6.85546875" style="1" bestFit="1" customWidth="1"/>
    <col min="8437" max="8437" width="11" style="1" customWidth="1"/>
    <col min="8438" max="8438" width="11.140625" style="1" bestFit="1" customWidth="1"/>
    <col min="8439" max="8439" width="10.85546875" style="1" customWidth="1"/>
    <col min="8440" max="8440" width="11.5703125" style="1" customWidth="1"/>
    <col min="8441" max="8441" width="11.140625" style="1" bestFit="1" customWidth="1"/>
    <col min="8442" max="8442" width="11" style="1" customWidth="1"/>
    <col min="8443" max="8443" width="10.42578125" style="1" customWidth="1"/>
    <col min="8444" max="8444" width="11.28515625" style="1" customWidth="1"/>
    <col min="8445" max="8446" width="9.140625" style="1" bestFit="1" customWidth="1"/>
    <col min="8447" max="8448" width="11.140625" style="1" bestFit="1" customWidth="1"/>
    <col min="8449" max="8449" width="11.5703125" style="1" bestFit="1" customWidth="1"/>
    <col min="8450" max="8450" width="9.140625" style="1" bestFit="1" customWidth="1"/>
    <col min="8451" max="8451" width="10.28515625" style="1" customWidth="1"/>
    <col min="8452" max="8690" width="9.140625" style="1"/>
    <col min="8691" max="8691" width="4.28515625" style="1" bestFit="1" customWidth="1"/>
    <col min="8692" max="8692" width="6.85546875" style="1" bestFit="1" customWidth="1"/>
    <col min="8693" max="8693" width="11" style="1" customWidth="1"/>
    <col min="8694" max="8694" width="11.140625" style="1" bestFit="1" customWidth="1"/>
    <col min="8695" max="8695" width="10.85546875" style="1" customWidth="1"/>
    <col min="8696" max="8696" width="11.5703125" style="1" customWidth="1"/>
    <col min="8697" max="8697" width="11.140625" style="1" bestFit="1" customWidth="1"/>
    <col min="8698" max="8698" width="11" style="1" customWidth="1"/>
    <col min="8699" max="8699" width="10.42578125" style="1" customWidth="1"/>
    <col min="8700" max="8700" width="11.28515625" style="1" customWidth="1"/>
    <col min="8701" max="8702" width="9.140625" style="1" bestFit="1" customWidth="1"/>
    <col min="8703" max="8704" width="11.140625" style="1" bestFit="1" customWidth="1"/>
    <col min="8705" max="8705" width="11.5703125" style="1" bestFit="1" customWidth="1"/>
    <col min="8706" max="8706" width="9.140625" style="1" bestFit="1" customWidth="1"/>
    <col min="8707" max="8707" width="10.28515625" style="1" customWidth="1"/>
    <col min="8708" max="8946" width="9.140625" style="1"/>
    <col min="8947" max="8947" width="4.28515625" style="1" bestFit="1" customWidth="1"/>
    <col min="8948" max="8948" width="6.85546875" style="1" bestFit="1" customWidth="1"/>
    <col min="8949" max="8949" width="11" style="1" customWidth="1"/>
    <col min="8950" max="8950" width="11.140625" style="1" bestFit="1" customWidth="1"/>
    <col min="8951" max="8951" width="10.85546875" style="1" customWidth="1"/>
    <col min="8952" max="8952" width="11.5703125" style="1" customWidth="1"/>
    <col min="8953" max="8953" width="11.140625" style="1" bestFit="1" customWidth="1"/>
    <col min="8954" max="8954" width="11" style="1" customWidth="1"/>
    <col min="8955" max="8955" width="10.42578125" style="1" customWidth="1"/>
    <col min="8956" max="8956" width="11.28515625" style="1" customWidth="1"/>
    <col min="8957" max="8958" width="9.140625" style="1" bestFit="1" customWidth="1"/>
    <col min="8959" max="8960" width="11.140625" style="1" bestFit="1" customWidth="1"/>
    <col min="8961" max="8961" width="11.5703125" style="1" bestFit="1" customWidth="1"/>
    <col min="8962" max="8962" width="9.140625" style="1" bestFit="1" customWidth="1"/>
    <col min="8963" max="8963" width="10.28515625" style="1" customWidth="1"/>
    <col min="8964" max="9202" width="9.140625" style="1"/>
    <col min="9203" max="9203" width="4.28515625" style="1" bestFit="1" customWidth="1"/>
    <col min="9204" max="9204" width="6.85546875" style="1" bestFit="1" customWidth="1"/>
    <col min="9205" max="9205" width="11" style="1" customWidth="1"/>
    <col min="9206" max="9206" width="11.140625" style="1" bestFit="1" customWidth="1"/>
    <col min="9207" max="9207" width="10.85546875" style="1" customWidth="1"/>
    <col min="9208" max="9208" width="11.5703125" style="1" customWidth="1"/>
    <col min="9209" max="9209" width="11.140625" style="1" bestFit="1" customWidth="1"/>
    <col min="9210" max="9210" width="11" style="1" customWidth="1"/>
    <col min="9211" max="9211" width="10.42578125" style="1" customWidth="1"/>
    <col min="9212" max="9212" width="11.28515625" style="1" customWidth="1"/>
    <col min="9213" max="9214" width="9.140625" style="1" bestFit="1" customWidth="1"/>
    <col min="9215" max="9216" width="11.140625" style="1" bestFit="1" customWidth="1"/>
    <col min="9217" max="9217" width="11.5703125" style="1" bestFit="1" customWidth="1"/>
    <col min="9218" max="9218" width="9.140625" style="1" bestFit="1" customWidth="1"/>
    <col min="9219" max="9219" width="10.28515625" style="1" customWidth="1"/>
    <col min="9220" max="9458" width="9.140625" style="1"/>
    <col min="9459" max="9459" width="4.28515625" style="1" bestFit="1" customWidth="1"/>
    <col min="9460" max="9460" width="6.85546875" style="1" bestFit="1" customWidth="1"/>
    <col min="9461" max="9461" width="11" style="1" customWidth="1"/>
    <col min="9462" max="9462" width="11.140625" style="1" bestFit="1" customWidth="1"/>
    <col min="9463" max="9463" width="10.85546875" style="1" customWidth="1"/>
    <col min="9464" max="9464" width="11.5703125" style="1" customWidth="1"/>
    <col min="9465" max="9465" width="11.140625" style="1" bestFit="1" customWidth="1"/>
    <col min="9466" max="9466" width="11" style="1" customWidth="1"/>
    <col min="9467" max="9467" width="10.42578125" style="1" customWidth="1"/>
    <col min="9468" max="9468" width="11.28515625" style="1" customWidth="1"/>
    <col min="9469" max="9470" width="9.140625" style="1" bestFit="1" customWidth="1"/>
    <col min="9471" max="9472" width="11.140625" style="1" bestFit="1" customWidth="1"/>
    <col min="9473" max="9473" width="11.5703125" style="1" bestFit="1" customWidth="1"/>
    <col min="9474" max="9474" width="9.140625" style="1" bestFit="1" customWidth="1"/>
    <col min="9475" max="9475" width="10.28515625" style="1" customWidth="1"/>
    <col min="9476" max="9714" width="9.140625" style="1"/>
    <col min="9715" max="9715" width="4.28515625" style="1" bestFit="1" customWidth="1"/>
    <col min="9716" max="9716" width="6.85546875" style="1" bestFit="1" customWidth="1"/>
    <col min="9717" max="9717" width="11" style="1" customWidth="1"/>
    <col min="9718" max="9718" width="11.140625" style="1" bestFit="1" customWidth="1"/>
    <col min="9719" max="9719" width="10.85546875" style="1" customWidth="1"/>
    <col min="9720" max="9720" width="11.5703125" style="1" customWidth="1"/>
    <col min="9721" max="9721" width="11.140625" style="1" bestFit="1" customWidth="1"/>
    <col min="9722" max="9722" width="11" style="1" customWidth="1"/>
    <col min="9723" max="9723" width="10.42578125" style="1" customWidth="1"/>
    <col min="9724" max="9724" width="11.28515625" style="1" customWidth="1"/>
    <col min="9725" max="9726" width="9.140625" style="1" bestFit="1" customWidth="1"/>
    <col min="9727" max="9728" width="11.140625" style="1" bestFit="1" customWidth="1"/>
    <col min="9729" max="9729" width="11.5703125" style="1" bestFit="1" customWidth="1"/>
    <col min="9730" max="9730" width="9.140625" style="1" bestFit="1" customWidth="1"/>
    <col min="9731" max="9731" width="10.28515625" style="1" customWidth="1"/>
    <col min="9732" max="9970" width="9.140625" style="1"/>
    <col min="9971" max="9971" width="4.28515625" style="1" bestFit="1" customWidth="1"/>
    <col min="9972" max="9972" width="6.85546875" style="1" bestFit="1" customWidth="1"/>
    <col min="9973" max="9973" width="11" style="1" customWidth="1"/>
    <col min="9974" max="9974" width="11.140625" style="1" bestFit="1" customWidth="1"/>
    <col min="9975" max="9975" width="10.85546875" style="1" customWidth="1"/>
    <col min="9976" max="9976" width="11.5703125" style="1" customWidth="1"/>
    <col min="9977" max="9977" width="11.140625" style="1" bestFit="1" customWidth="1"/>
    <col min="9978" max="9978" width="11" style="1" customWidth="1"/>
    <col min="9979" max="9979" width="10.42578125" style="1" customWidth="1"/>
    <col min="9980" max="9980" width="11.28515625" style="1" customWidth="1"/>
    <col min="9981" max="9982" width="9.140625" style="1" bestFit="1" customWidth="1"/>
    <col min="9983" max="9984" width="11.140625" style="1" bestFit="1" customWidth="1"/>
    <col min="9985" max="9985" width="11.5703125" style="1" bestFit="1" customWidth="1"/>
    <col min="9986" max="9986" width="9.140625" style="1" bestFit="1" customWidth="1"/>
    <col min="9987" max="9987" width="10.28515625" style="1" customWidth="1"/>
    <col min="9988" max="10226" width="9.140625" style="1"/>
    <col min="10227" max="10227" width="4.28515625" style="1" bestFit="1" customWidth="1"/>
    <col min="10228" max="10228" width="6.85546875" style="1" bestFit="1" customWidth="1"/>
    <col min="10229" max="10229" width="11" style="1" customWidth="1"/>
    <col min="10230" max="10230" width="11.140625" style="1" bestFit="1" customWidth="1"/>
    <col min="10231" max="10231" width="10.85546875" style="1" customWidth="1"/>
    <col min="10232" max="10232" width="11.5703125" style="1" customWidth="1"/>
    <col min="10233" max="10233" width="11.140625" style="1" bestFit="1" customWidth="1"/>
    <col min="10234" max="10234" width="11" style="1" customWidth="1"/>
    <col min="10235" max="10235" width="10.42578125" style="1" customWidth="1"/>
    <col min="10236" max="10236" width="11.28515625" style="1" customWidth="1"/>
    <col min="10237" max="10238" width="9.140625" style="1" bestFit="1" customWidth="1"/>
    <col min="10239" max="10240" width="11.140625" style="1" bestFit="1" customWidth="1"/>
    <col min="10241" max="10241" width="11.5703125" style="1" bestFit="1" customWidth="1"/>
    <col min="10242" max="10242" width="9.140625" style="1" bestFit="1" customWidth="1"/>
    <col min="10243" max="10243" width="10.28515625" style="1" customWidth="1"/>
    <col min="10244" max="10482" width="9.140625" style="1"/>
    <col min="10483" max="10483" width="4.28515625" style="1" bestFit="1" customWidth="1"/>
    <col min="10484" max="10484" width="6.85546875" style="1" bestFit="1" customWidth="1"/>
    <col min="10485" max="10485" width="11" style="1" customWidth="1"/>
    <col min="10486" max="10486" width="11.140625" style="1" bestFit="1" customWidth="1"/>
    <col min="10487" max="10487" width="10.85546875" style="1" customWidth="1"/>
    <col min="10488" max="10488" width="11.5703125" style="1" customWidth="1"/>
    <col min="10489" max="10489" width="11.140625" style="1" bestFit="1" customWidth="1"/>
    <col min="10490" max="10490" width="11" style="1" customWidth="1"/>
    <col min="10491" max="10491" width="10.42578125" style="1" customWidth="1"/>
    <col min="10492" max="10492" width="11.28515625" style="1" customWidth="1"/>
    <col min="10493" max="10494" width="9.140625" style="1" bestFit="1" customWidth="1"/>
    <col min="10495" max="10496" width="11.140625" style="1" bestFit="1" customWidth="1"/>
    <col min="10497" max="10497" width="11.5703125" style="1" bestFit="1" customWidth="1"/>
    <col min="10498" max="10498" width="9.140625" style="1" bestFit="1" customWidth="1"/>
    <col min="10499" max="10499" width="10.28515625" style="1" customWidth="1"/>
    <col min="10500" max="10738" width="9.140625" style="1"/>
    <col min="10739" max="10739" width="4.28515625" style="1" bestFit="1" customWidth="1"/>
    <col min="10740" max="10740" width="6.85546875" style="1" bestFit="1" customWidth="1"/>
    <col min="10741" max="10741" width="11" style="1" customWidth="1"/>
    <col min="10742" max="10742" width="11.140625" style="1" bestFit="1" customWidth="1"/>
    <col min="10743" max="10743" width="10.85546875" style="1" customWidth="1"/>
    <col min="10744" max="10744" width="11.5703125" style="1" customWidth="1"/>
    <col min="10745" max="10745" width="11.140625" style="1" bestFit="1" customWidth="1"/>
    <col min="10746" max="10746" width="11" style="1" customWidth="1"/>
    <col min="10747" max="10747" width="10.42578125" style="1" customWidth="1"/>
    <col min="10748" max="10748" width="11.28515625" style="1" customWidth="1"/>
    <col min="10749" max="10750" width="9.140625" style="1" bestFit="1" customWidth="1"/>
    <col min="10751" max="10752" width="11.140625" style="1" bestFit="1" customWidth="1"/>
    <col min="10753" max="10753" width="11.5703125" style="1" bestFit="1" customWidth="1"/>
    <col min="10754" max="10754" width="9.140625" style="1" bestFit="1" customWidth="1"/>
    <col min="10755" max="10755" width="10.28515625" style="1" customWidth="1"/>
    <col min="10756" max="10994" width="9.140625" style="1"/>
    <col min="10995" max="10995" width="4.28515625" style="1" bestFit="1" customWidth="1"/>
    <col min="10996" max="10996" width="6.85546875" style="1" bestFit="1" customWidth="1"/>
    <col min="10997" max="10997" width="11" style="1" customWidth="1"/>
    <col min="10998" max="10998" width="11.140625" style="1" bestFit="1" customWidth="1"/>
    <col min="10999" max="10999" width="10.85546875" style="1" customWidth="1"/>
    <col min="11000" max="11000" width="11.5703125" style="1" customWidth="1"/>
    <col min="11001" max="11001" width="11.140625" style="1" bestFit="1" customWidth="1"/>
    <col min="11002" max="11002" width="11" style="1" customWidth="1"/>
    <col min="11003" max="11003" width="10.42578125" style="1" customWidth="1"/>
    <col min="11004" max="11004" width="11.28515625" style="1" customWidth="1"/>
    <col min="11005" max="11006" width="9.140625" style="1" bestFit="1" customWidth="1"/>
    <col min="11007" max="11008" width="11.140625" style="1" bestFit="1" customWidth="1"/>
    <col min="11009" max="11009" width="11.5703125" style="1" bestFit="1" customWidth="1"/>
    <col min="11010" max="11010" width="9.140625" style="1" bestFit="1" customWidth="1"/>
    <col min="11011" max="11011" width="10.28515625" style="1" customWidth="1"/>
    <col min="11012" max="11250" width="9.140625" style="1"/>
    <col min="11251" max="11251" width="4.28515625" style="1" bestFit="1" customWidth="1"/>
    <col min="11252" max="11252" width="6.85546875" style="1" bestFit="1" customWidth="1"/>
    <col min="11253" max="11253" width="11" style="1" customWidth="1"/>
    <col min="11254" max="11254" width="11.140625" style="1" bestFit="1" customWidth="1"/>
    <col min="11255" max="11255" width="10.85546875" style="1" customWidth="1"/>
    <col min="11256" max="11256" width="11.5703125" style="1" customWidth="1"/>
    <col min="11257" max="11257" width="11.140625" style="1" bestFit="1" customWidth="1"/>
    <col min="11258" max="11258" width="11" style="1" customWidth="1"/>
    <col min="11259" max="11259" width="10.42578125" style="1" customWidth="1"/>
    <col min="11260" max="11260" width="11.28515625" style="1" customWidth="1"/>
    <col min="11261" max="11262" width="9.140625" style="1" bestFit="1" customWidth="1"/>
    <col min="11263" max="11264" width="11.140625" style="1" bestFit="1" customWidth="1"/>
    <col min="11265" max="11265" width="11.5703125" style="1" bestFit="1" customWidth="1"/>
    <col min="11266" max="11266" width="9.140625" style="1" bestFit="1" customWidth="1"/>
    <col min="11267" max="11267" width="10.28515625" style="1" customWidth="1"/>
    <col min="11268" max="11506" width="9.140625" style="1"/>
    <col min="11507" max="11507" width="4.28515625" style="1" bestFit="1" customWidth="1"/>
    <col min="11508" max="11508" width="6.85546875" style="1" bestFit="1" customWidth="1"/>
    <col min="11509" max="11509" width="11" style="1" customWidth="1"/>
    <col min="11510" max="11510" width="11.140625" style="1" bestFit="1" customWidth="1"/>
    <col min="11511" max="11511" width="10.85546875" style="1" customWidth="1"/>
    <col min="11512" max="11512" width="11.5703125" style="1" customWidth="1"/>
    <col min="11513" max="11513" width="11.140625" style="1" bestFit="1" customWidth="1"/>
    <col min="11514" max="11514" width="11" style="1" customWidth="1"/>
    <col min="11515" max="11515" width="10.42578125" style="1" customWidth="1"/>
    <col min="11516" max="11516" width="11.28515625" style="1" customWidth="1"/>
    <col min="11517" max="11518" width="9.140625" style="1" bestFit="1" customWidth="1"/>
    <col min="11519" max="11520" width="11.140625" style="1" bestFit="1" customWidth="1"/>
    <col min="11521" max="11521" width="11.5703125" style="1" bestFit="1" customWidth="1"/>
    <col min="11522" max="11522" width="9.140625" style="1" bestFit="1" customWidth="1"/>
    <col min="11523" max="11523" width="10.28515625" style="1" customWidth="1"/>
    <col min="11524" max="11762" width="9.140625" style="1"/>
    <col min="11763" max="11763" width="4.28515625" style="1" bestFit="1" customWidth="1"/>
    <col min="11764" max="11764" width="6.85546875" style="1" bestFit="1" customWidth="1"/>
    <col min="11765" max="11765" width="11" style="1" customWidth="1"/>
    <col min="11766" max="11766" width="11.140625" style="1" bestFit="1" customWidth="1"/>
    <col min="11767" max="11767" width="10.85546875" style="1" customWidth="1"/>
    <col min="11768" max="11768" width="11.5703125" style="1" customWidth="1"/>
    <col min="11769" max="11769" width="11.140625" style="1" bestFit="1" customWidth="1"/>
    <col min="11770" max="11770" width="11" style="1" customWidth="1"/>
    <col min="11771" max="11771" width="10.42578125" style="1" customWidth="1"/>
    <col min="11772" max="11772" width="11.28515625" style="1" customWidth="1"/>
    <col min="11773" max="11774" width="9.140625" style="1" bestFit="1" customWidth="1"/>
    <col min="11775" max="11776" width="11.140625" style="1" bestFit="1" customWidth="1"/>
    <col min="11777" max="11777" width="11.5703125" style="1" bestFit="1" customWidth="1"/>
    <col min="11778" max="11778" width="9.140625" style="1" bestFit="1" customWidth="1"/>
    <col min="11779" max="11779" width="10.28515625" style="1" customWidth="1"/>
    <col min="11780" max="12018" width="9.140625" style="1"/>
    <col min="12019" max="12019" width="4.28515625" style="1" bestFit="1" customWidth="1"/>
    <col min="12020" max="12020" width="6.85546875" style="1" bestFit="1" customWidth="1"/>
    <col min="12021" max="12021" width="11" style="1" customWidth="1"/>
    <col min="12022" max="12022" width="11.140625" style="1" bestFit="1" customWidth="1"/>
    <col min="12023" max="12023" width="10.85546875" style="1" customWidth="1"/>
    <col min="12024" max="12024" width="11.5703125" style="1" customWidth="1"/>
    <col min="12025" max="12025" width="11.140625" style="1" bestFit="1" customWidth="1"/>
    <col min="12026" max="12026" width="11" style="1" customWidth="1"/>
    <col min="12027" max="12027" width="10.42578125" style="1" customWidth="1"/>
    <col min="12028" max="12028" width="11.28515625" style="1" customWidth="1"/>
    <col min="12029" max="12030" width="9.140625" style="1" bestFit="1" customWidth="1"/>
    <col min="12031" max="12032" width="11.140625" style="1" bestFit="1" customWidth="1"/>
    <col min="12033" max="12033" width="11.5703125" style="1" bestFit="1" customWidth="1"/>
    <col min="12034" max="12034" width="9.140625" style="1" bestFit="1" customWidth="1"/>
    <col min="12035" max="12035" width="10.28515625" style="1" customWidth="1"/>
    <col min="12036" max="12274" width="9.140625" style="1"/>
    <col min="12275" max="12275" width="4.28515625" style="1" bestFit="1" customWidth="1"/>
    <col min="12276" max="12276" width="6.85546875" style="1" bestFit="1" customWidth="1"/>
    <col min="12277" max="12277" width="11" style="1" customWidth="1"/>
    <col min="12278" max="12278" width="11.140625" style="1" bestFit="1" customWidth="1"/>
    <col min="12279" max="12279" width="10.85546875" style="1" customWidth="1"/>
    <col min="12280" max="12280" width="11.5703125" style="1" customWidth="1"/>
    <col min="12281" max="12281" width="11.140625" style="1" bestFit="1" customWidth="1"/>
    <col min="12282" max="12282" width="11" style="1" customWidth="1"/>
    <col min="12283" max="12283" width="10.42578125" style="1" customWidth="1"/>
    <col min="12284" max="12284" width="11.28515625" style="1" customWidth="1"/>
    <col min="12285" max="12286" width="9.140625" style="1" bestFit="1" customWidth="1"/>
    <col min="12287" max="12288" width="11.140625" style="1" bestFit="1" customWidth="1"/>
    <col min="12289" max="12289" width="11.5703125" style="1" bestFit="1" customWidth="1"/>
    <col min="12290" max="12290" width="9.140625" style="1" bestFit="1" customWidth="1"/>
    <col min="12291" max="12291" width="10.28515625" style="1" customWidth="1"/>
    <col min="12292" max="12530" width="9.140625" style="1"/>
    <col min="12531" max="12531" width="4.28515625" style="1" bestFit="1" customWidth="1"/>
    <col min="12532" max="12532" width="6.85546875" style="1" bestFit="1" customWidth="1"/>
    <col min="12533" max="12533" width="11" style="1" customWidth="1"/>
    <col min="12534" max="12534" width="11.140625" style="1" bestFit="1" customWidth="1"/>
    <col min="12535" max="12535" width="10.85546875" style="1" customWidth="1"/>
    <col min="12536" max="12536" width="11.5703125" style="1" customWidth="1"/>
    <col min="12537" max="12537" width="11.140625" style="1" bestFit="1" customWidth="1"/>
    <col min="12538" max="12538" width="11" style="1" customWidth="1"/>
    <col min="12539" max="12539" width="10.42578125" style="1" customWidth="1"/>
    <col min="12540" max="12540" width="11.28515625" style="1" customWidth="1"/>
    <col min="12541" max="12542" width="9.140625" style="1" bestFit="1" customWidth="1"/>
    <col min="12543" max="12544" width="11.140625" style="1" bestFit="1" customWidth="1"/>
    <col min="12545" max="12545" width="11.5703125" style="1" bestFit="1" customWidth="1"/>
    <col min="12546" max="12546" width="9.140625" style="1" bestFit="1" customWidth="1"/>
    <col min="12547" max="12547" width="10.28515625" style="1" customWidth="1"/>
    <col min="12548" max="12786" width="9.140625" style="1"/>
    <col min="12787" max="12787" width="4.28515625" style="1" bestFit="1" customWidth="1"/>
    <col min="12788" max="12788" width="6.85546875" style="1" bestFit="1" customWidth="1"/>
    <col min="12789" max="12789" width="11" style="1" customWidth="1"/>
    <col min="12790" max="12790" width="11.140625" style="1" bestFit="1" customWidth="1"/>
    <col min="12791" max="12791" width="10.85546875" style="1" customWidth="1"/>
    <col min="12792" max="12792" width="11.5703125" style="1" customWidth="1"/>
    <col min="12793" max="12793" width="11.140625" style="1" bestFit="1" customWidth="1"/>
    <col min="12794" max="12794" width="11" style="1" customWidth="1"/>
    <col min="12795" max="12795" width="10.42578125" style="1" customWidth="1"/>
    <col min="12796" max="12796" width="11.28515625" style="1" customWidth="1"/>
    <col min="12797" max="12798" width="9.140625" style="1" bestFit="1" customWidth="1"/>
    <col min="12799" max="12800" width="11.140625" style="1" bestFit="1" customWidth="1"/>
    <col min="12801" max="12801" width="11.5703125" style="1" bestFit="1" customWidth="1"/>
    <col min="12802" max="12802" width="9.140625" style="1" bestFit="1" customWidth="1"/>
    <col min="12803" max="12803" width="10.28515625" style="1" customWidth="1"/>
    <col min="12804" max="13042" width="9.140625" style="1"/>
    <col min="13043" max="13043" width="4.28515625" style="1" bestFit="1" customWidth="1"/>
    <col min="13044" max="13044" width="6.85546875" style="1" bestFit="1" customWidth="1"/>
    <col min="13045" max="13045" width="11" style="1" customWidth="1"/>
    <col min="13046" max="13046" width="11.140625" style="1" bestFit="1" customWidth="1"/>
    <col min="13047" max="13047" width="10.85546875" style="1" customWidth="1"/>
    <col min="13048" max="13048" width="11.5703125" style="1" customWidth="1"/>
    <col min="13049" max="13049" width="11.140625" style="1" bestFit="1" customWidth="1"/>
    <col min="13050" max="13050" width="11" style="1" customWidth="1"/>
    <col min="13051" max="13051" width="10.42578125" style="1" customWidth="1"/>
    <col min="13052" max="13052" width="11.28515625" style="1" customWidth="1"/>
    <col min="13053" max="13054" width="9.140625" style="1" bestFit="1" customWidth="1"/>
    <col min="13055" max="13056" width="11.140625" style="1" bestFit="1" customWidth="1"/>
    <col min="13057" max="13057" width="11.5703125" style="1" bestFit="1" customWidth="1"/>
    <col min="13058" max="13058" width="9.140625" style="1" bestFit="1" customWidth="1"/>
    <col min="13059" max="13059" width="10.28515625" style="1" customWidth="1"/>
    <col min="13060" max="13298" width="9.140625" style="1"/>
    <col min="13299" max="13299" width="4.28515625" style="1" bestFit="1" customWidth="1"/>
    <col min="13300" max="13300" width="6.85546875" style="1" bestFit="1" customWidth="1"/>
    <col min="13301" max="13301" width="11" style="1" customWidth="1"/>
    <col min="13302" max="13302" width="11.140625" style="1" bestFit="1" customWidth="1"/>
    <col min="13303" max="13303" width="10.85546875" style="1" customWidth="1"/>
    <col min="13304" max="13304" width="11.5703125" style="1" customWidth="1"/>
    <col min="13305" max="13305" width="11.140625" style="1" bestFit="1" customWidth="1"/>
    <col min="13306" max="13306" width="11" style="1" customWidth="1"/>
    <col min="13307" max="13307" width="10.42578125" style="1" customWidth="1"/>
    <col min="13308" max="13308" width="11.28515625" style="1" customWidth="1"/>
    <col min="13309" max="13310" width="9.140625" style="1" bestFit="1" customWidth="1"/>
    <col min="13311" max="13312" width="11.140625" style="1" bestFit="1" customWidth="1"/>
    <col min="13313" max="13313" width="11.5703125" style="1" bestFit="1" customWidth="1"/>
    <col min="13314" max="13314" width="9.140625" style="1" bestFit="1" customWidth="1"/>
    <col min="13315" max="13315" width="10.28515625" style="1" customWidth="1"/>
    <col min="13316" max="13554" width="9.140625" style="1"/>
    <col min="13555" max="13555" width="4.28515625" style="1" bestFit="1" customWidth="1"/>
    <col min="13556" max="13556" width="6.85546875" style="1" bestFit="1" customWidth="1"/>
    <col min="13557" max="13557" width="11" style="1" customWidth="1"/>
    <col min="13558" max="13558" width="11.140625" style="1" bestFit="1" customWidth="1"/>
    <col min="13559" max="13559" width="10.85546875" style="1" customWidth="1"/>
    <col min="13560" max="13560" width="11.5703125" style="1" customWidth="1"/>
    <col min="13561" max="13561" width="11.140625" style="1" bestFit="1" customWidth="1"/>
    <col min="13562" max="13562" width="11" style="1" customWidth="1"/>
    <col min="13563" max="13563" width="10.42578125" style="1" customWidth="1"/>
    <col min="13564" max="13564" width="11.28515625" style="1" customWidth="1"/>
    <col min="13565" max="13566" width="9.140625" style="1" bestFit="1" customWidth="1"/>
    <col min="13567" max="13568" width="11.140625" style="1" bestFit="1" customWidth="1"/>
    <col min="13569" max="13569" width="11.5703125" style="1" bestFit="1" customWidth="1"/>
    <col min="13570" max="13570" width="9.140625" style="1" bestFit="1" customWidth="1"/>
    <col min="13571" max="13571" width="10.28515625" style="1" customWidth="1"/>
    <col min="13572" max="13810" width="9.140625" style="1"/>
    <col min="13811" max="13811" width="4.28515625" style="1" bestFit="1" customWidth="1"/>
    <col min="13812" max="13812" width="6.85546875" style="1" bestFit="1" customWidth="1"/>
    <col min="13813" max="13813" width="11" style="1" customWidth="1"/>
    <col min="13814" max="13814" width="11.140625" style="1" bestFit="1" customWidth="1"/>
    <col min="13815" max="13815" width="10.85546875" style="1" customWidth="1"/>
    <col min="13816" max="13816" width="11.5703125" style="1" customWidth="1"/>
    <col min="13817" max="13817" width="11.140625" style="1" bestFit="1" customWidth="1"/>
    <col min="13818" max="13818" width="11" style="1" customWidth="1"/>
    <col min="13819" max="13819" width="10.42578125" style="1" customWidth="1"/>
    <col min="13820" max="13820" width="11.28515625" style="1" customWidth="1"/>
    <col min="13821" max="13822" width="9.140625" style="1" bestFit="1" customWidth="1"/>
    <col min="13823" max="13824" width="11.140625" style="1" bestFit="1" customWidth="1"/>
    <col min="13825" max="13825" width="11.5703125" style="1" bestFit="1" customWidth="1"/>
    <col min="13826" max="13826" width="9.140625" style="1" bestFit="1" customWidth="1"/>
    <col min="13827" max="13827" width="10.28515625" style="1" customWidth="1"/>
    <col min="13828" max="14066" width="9.140625" style="1"/>
    <col min="14067" max="14067" width="4.28515625" style="1" bestFit="1" customWidth="1"/>
    <col min="14068" max="14068" width="6.85546875" style="1" bestFit="1" customWidth="1"/>
    <col min="14069" max="14069" width="11" style="1" customWidth="1"/>
    <col min="14070" max="14070" width="11.140625" style="1" bestFit="1" customWidth="1"/>
    <col min="14071" max="14071" width="10.85546875" style="1" customWidth="1"/>
    <col min="14072" max="14072" width="11.5703125" style="1" customWidth="1"/>
    <col min="14073" max="14073" width="11.140625" style="1" bestFit="1" customWidth="1"/>
    <col min="14074" max="14074" width="11" style="1" customWidth="1"/>
    <col min="14075" max="14075" width="10.42578125" style="1" customWidth="1"/>
    <col min="14076" max="14076" width="11.28515625" style="1" customWidth="1"/>
    <col min="14077" max="14078" width="9.140625" style="1" bestFit="1" customWidth="1"/>
    <col min="14079" max="14080" width="11.140625" style="1" bestFit="1" customWidth="1"/>
    <col min="14081" max="14081" width="11.5703125" style="1" bestFit="1" customWidth="1"/>
    <col min="14082" max="14082" width="9.140625" style="1" bestFit="1" customWidth="1"/>
    <col min="14083" max="14083" width="10.28515625" style="1" customWidth="1"/>
    <col min="14084" max="14322" width="9.140625" style="1"/>
    <col min="14323" max="14323" width="4.28515625" style="1" bestFit="1" customWidth="1"/>
    <col min="14324" max="14324" width="6.85546875" style="1" bestFit="1" customWidth="1"/>
    <col min="14325" max="14325" width="11" style="1" customWidth="1"/>
    <col min="14326" max="14326" width="11.140625" style="1" bestFit="1" customWidth="1"/>
    <col min="14327" max="14327" width="10.85546875" style="1" customWidth="1"/>
    <col min="14328" max="14328" width="11.5703125" style="1" customWidth="1"/>
    <col min="14329" max="14329" width="11.140625" style="1" bestFit="1" customWidth="1"/>
    <col min="14330" max="14330" width="11" style="1" customWidth="1"/>
    <col min="14331" max="14331" width="10.42578125" style="1" customWidth="1"/>
    <col min="14332" max="14332" width="11.28515625" style="1" customWidth="1"/>
    <col min="14333" max="14334" width="9.140625" style="1" bestFit="1" customWidth="1"/>
    <col min="14335" max="14336" width="11.140625" style="1" bestFit="1" customWidth="1"/>
    <col min="14337" max="14337" width="11.5703125" style="1" bestFit="1" customWidth="1"/>
    <col min="14338" max="14338" width="9.140625" style="1" bestFit="1" customWidth="1"/>
    <col min="14339" max="14339" width="10.28515625" style="1" customWidth="1"/>
    <col min="14340" max="14578" width="9.140625" style="1"/>
    <col min="14579" max="14579" width="4.28515625" style="1" bestFit="1" customWidth="1"/>
    <col min="14580" max="14580" width="6.85546875" style="1" bestFit="1" customWidth="1"/>
    <col min="14581" max="14581" width="11" style="1" customWidth="1"/>
    <col min="14582" max="14582" width="11.140625" style="1" bestFit="1" customWidth="1"/>
    <col min="14583" max="14583" width="10.85546875" style="1" customWidth="1"/>
    <col min="14584" max="14584" width="11.5703125" style="1" customWidth="1"/>
    <col min="14585" max="14585" width="11.140625" style="1" bestFit="1" customWidth="1"/>
    <col min="14586" max="14586" width="11" style="1" customWidth="1"/>
    <col min="14587" max="14587" width="10.42578125" style="1" customWidth="1"/>
    <col min="14588" max="14588" width="11.28515625" style="1" customWidth="1"/>
    <col min="14589" max="14590" width="9.140625" style="1" bestFit="1" customWidth="1"/>
    <col min="14591" max="14592" width="11.140625" style="1" bestFit="1" customWidth="1"/>
    <col min="14593" max="14593" width="11.5703125" style="1" bestFit="1" customWidth="1"/>
    <col min="14594" max="14594" width="9.140625" style="1" bestFit="1" customWidth="1"/>
    <col min="14595" max="14595" width="10.28515625" style="1" customWidth="1"/>
    <col min="14596" max="14834" width="9.140625" style="1"/>
    <col min="14835" max="14835" width="4.28515625" style="1" bestFit="1" customWidth="1"/>
    <col min="14836" max="14836" width="6.85546875" style="1" bestFit="1" customWidth="1"/>
    <col min="14837" max="14837" width="11" style="1" customWidth="1"/>
    <col min="14838" max="14838" width="11.140625" style="1" bestFit="1" customWidth="1"/>
    <col min="14839" max="14839" width="10.85546875" style="1" customWidth="1"/>
    <col min="14840" max="14840" width="11.5703125" style="1" customWidth="1"/>
    <col min="14841" max="14841" width="11.140625" style="1" bestFit="1" customWidth="1"/>
    <col min="14842" max="14842" width="11" style="1" customWidth="1"/>
    <col min="14843" max="14843" width="10.42578125" style="1" customWidth="1"/>
    <col min="14844" max="14844" width="11.28515625" style="1" customWidth="1"/>
    <col min="14845" max="14846" width="9.140625" style="1" bestFit="1" customWidth="1"/>
    <col min="14847" max="14848" width="11.140625" style="1" bestFit="1" customWidth="1"/>
    <col min="14849" max="14849" width="11.5703125" style="1" bestFit="1" customWidth="1"/>
    <col min="14850" max="14850" width="9.140625" style="1" bestFit="1" customWidth="1"/>
    <col min="14851" max="14851" width="10.28515625" style="1" customWidth="1"/>
    <col min="14852" max="15090" width="9.140625" style="1"/>
    <col min="15091" max="15091" width="4.28515625" style="1" bestFit="1" customWidth="1"/>
    <col min="15092" max="15092" width="6.85546875" style="1" bestFit="1" customWidth="1"/>
    <col min="15093" max="15093" width="11" style="1" customWidth="1"/>
    <col min="15094" max="15094" width="11.140625" style="1" bestFit="1" customWidth="1"/>
    <col min="15095" max="15095" width="10.85546875" style="1" customWidth="1"/>
    <col min="15096" max="15096" width="11.5703125" style="1" customWidth="1"/>
    <col min="15097" max="15097" width="11.140625" style="1" bestFit="1" customWidth="1"/>
    <col min="15098" max="15098" width="11" style="1" customWidth="1"/>
    <col min="15099" max="15099" width="10.42578125" style="1" customWidth="1"/>
    <col min="15100" max="15100" width="11.28515625" style="1" customWidth="1"/>
    <col min="15101" max="15102" width="9.140625" style="1" bestFit="1" customWidth="1"/>
    <col min="15103" max="15104" width="11.140625" style="1" bestFit="1" customWidth="1"/>
    <col min="15105" max="15105" width="11.5703125" style="1" bestFit="1" customWidth="1"/>
    <col min="15106" max="15106" width="9.140625" style="1" bestFit="1" customWidth="1"/>
    <col min="15107" max="15107" width="10.28515625" style="1" customWidth="1"/>
    <col min="15108" max="15346" width="9.140625" style="1"/>
    <col min="15347" max="15347" width="4.28515625" style="1" bestFit="1" customWidth="1"/>
    <col min="15348" max="15348" width="6.85546875" style="1" bestFit="1" customWidth="1"/>
    <col min="15349" max="15349" width="11" style="1" customWidth="1"/>
    <col min="15350" max="15350" width="11.140625" style="1" bestFit="1" customWidth="1"/>
    <col min="15351" max="15351" width="10.85546875" style="1" customWidth="1"/>
    <col min="15352" max="15352" width="11.5703125" style="1" customWidth="1"/>
    <col min="15353" max="15353" width="11.140625" style="1" bestFit="1" customWidth="1"/>
    <col min="15354" max="15354" width="11" style="1" customWidth="1"/>
    <col min="15355" max="15355" width="10.42578125" style="1" customWidth="1"/>
    <col min="15356" max="15356" width="11.28515625" style="1" customWidth="1"/>
    <col min="15357" max="15358" width="9.140625" style="1" bestFit="1" customWidth="1"/>
    <col min="15359" max="15360" width="11.140625" style="1" bestFit="1" customWidth="1"/>
    <col min="15361" max="15361" width="11.5703125" style="1" bestFit="1" customWidth="1"/>
    <col min="15362" max="15362" width="9.140625" style="1" bestFit="1" customWidth="1"/>
    <col min="15363" max="15363" width="10.28515625" style="1" customWidth="1"/>
    <col min="15364" max="15602" width="9.140625" style="1"/>
    <col min="15603" max="15603" width="4.28515625" style="1" bestFit="1" customWidth="1"/>
    <col min="15604" max="15604" width="6.85546875" style="1" bestFit="1" customWidth="1"/>
    <col min="15605" max="15605" width="11" style="1" customWidth="1"/>
    <col min="15606" max="15606" width="11.140625" style="1" bestFit="1" customWidth="1"/>
    <col min="15607" max="15607" width="10.85546875" style="1" customWidth="1"/>
    <col min="15608" max="15608" width="11.5703125" style="1" customWidth="1"/>
    <col min="15609" max="15609" width="11.140625" style="1" bestFit="1" customWidth="1"/>
    <col min="15610" max="15610" width="11" style="1" customWidth="1"/>
    <col min="15611" max="15611" width="10.42578125" style="1" customWidth="1"/>
    <col min="15612" max="15612" width="11.28515625" style="1" customWidth="1"/>
    <col min="15613" max="15614" width="9.140625" style="1" bestFit="1" customWidth="1"/>
    <col min="15615" max="15616" width="11.140625" style="1" bestFit="1" customWidth="1"/>
    <col min="15617" max="15617" width="11.5703125" style="1" bestFit="1" customWidth="1"/>
    <col min="15618" max="15618" width="9.140625" style="1" bestFit="1" customWidth="1"/>
    <col min="15619" max="15619" width="10.28515625" style="1" customWidth="1"/>
    <col min="15620" max="15858" width="9.140625" style="1"/>
    <col min="15859" max="15859" width="4.28515625" style="1" bestFit="1" customWidth="1"/>
    <col min="15860" max="15860" width="6.85546875" style="1" bestFit="1" customWidth="1"/>
    <col min="15861" max="15861" width="11" style="1" customWidth="1"/>
    <col min="15862" max="15862" width="11.140625" style="1" bestFit="1" customWidth="1"/>
    <col min="15863" max="15863" width="10.85546875" style="1" customWidth="1"/>
    <col min="15864" max="15864" width="11.5703125" style="1" customWidth="1"/>
    <col min="15865" max="15865" width="11.140625" style="1" bestFit="1" customWidth="1"/>
    <col min="15866" max="15866" width="11" style="1" customWidth="1"/>
    <col min="15867" max="15867" width="10.42578125" style="1" customWidth="1"/>
    <col min="15868" max="15868" width="11.28515625" style="1" customWidth="1"/>
    <col min="15869" max="15870" width="9.140625" style="1" bestFit="1" customWidth="1"/>
    <col min="15871" max="15872" width="11.140625" style="1" bestFit="1" customWidth="1"/>
    <col min="15873" max="15873" width="11.5703125" style="1" bestFit="1" customWidth="1"/>
    <col min="15874" max="15874" width="9.140625" style="1" bestFit="1" customWidth="1"/>
    <col min="15875" max="15875" width="10.28515625" style="1" customWidth="1"/>
    <col min="15876" max="16114" width="9.140625" style="1"/>
    <col min="16115" max="16115" width="4.28515625" style="1" bestFit="1" customWidth="1"/>
    <col min="16116" max="16116" width="6.85546875" style="1" bestFit="1" customWidth="1"/>
    <col min="16117" max="16117" width="11" style="1" customWidth="1"/>
    <col min="16118" max="16118" width="11.140625" style="1" bestFit="1" customWidth="1"/>
    <col min="16119" max="16119" width="10.85546875" style="1" customWidth="1"/>
    <col min="16120" max="16120" width="11.5703125" style="1" customWidth="1"/>
    <col min="16121" max="16121" width="11.140625" style="1" bestFit="1" customWidth="1"/>
    <col min="16122" max="16122" width="11" style="1" customWidth="1"/>
    <col min="16123" max="16123" width="10.42578125" style="1" customWidth="1"/>
    <col min="16124" max="16124" width="11.28515625" style="1" customWidth="1"/>
    <col min="16125" max="16126" width="9.140625" style="1" bestFit="1" customWidth="1"/>
    <col min="16127" max="16128" width="11.140625" style="1" bestFit="1" customWidth="1"/>
    <col min="16129" max="16129" width="11.5703125" style="1" bestFit="1" customWidth="1"/>
    <col min="16130" max="16130" width="9.140625" style="1" bestFit="1" customWidth="1"/>
    <col min="16131" max="16131" width="10.28515625" style="1" customWidth="1"/>
    <col min="16132" max="16384" width="9.140625" style="1"/>
  </cols>
  <sheetData>
    <row r="1" spans="1:226" ht="67.5" customHeight="1">
      <c r="A1" s="412"/>
      <c r="B1" s="412"/>
      <c r="C1" s="412"/>
      <c r="D1" s="412"/>
      <c r="E1" s="412"/>
      <c r="F1" s="412"/>
      <c r="G1" s="412"/>
      <c r="H1" s="1270" t="s">
        <v>739</v>
      </c>
      <c r="I1" s="1270"/>
      <c r="J1" s="1270"/>
    </row>
    <row r="2" spans="1:226" ht="74.25" customHeight="1">
      <c r="A2" s="1271" t="s">
        <v>743</v>
      </c>
      <c r="B2" s="1271"/>
      <c r="C2" s="1271"/>
      <c r="D2" s="1271"/>
      <c r="E2" s="1271"/>
      <c r="F2" s="1271"/>
      <c r="G2" s="1271"/>
      <c r="H2" s="1271"/>
      <c r="I2" s="1271"/>
      <c r="J2" s="1271"/>
    </row>
    <row r="3" spans="1:226" ht="15.75">
      <c r="D3" s="39"/>
      <c r="E3" s="2"/>
    </row>
    <row r="4" spans="1:226" ht="14.25" customHeight="1" thickBot="1">
      <c r="A4" s="1272" t="s">
        <v>0</v>
      </c>
      <c r="B4" s="1272"/>
      <c r="C4" s="1272"/>
      <c r="D4" s="1272"/>
      <c r="E4" s="1272"/>
      <c r="F4" s="1272"/>
      <c r="G4" s="1272"/>
      <c r="H4" s="1272"/>
      <c r="I4" s="1272"/>
      <c r="J4" s="1272"/>
    </row>
    <row r="5" spans="1:226" ht="17.25" customHeight="1">
      <c r="A5" s="1277" t="s">
        <v>1</v>
      </c>
      <c r="B5" s="1279" t="s">
        <v>258</v>
      </c>
      <c r="C5" s="1281" t="s">
        <v>2</v>
      </c>
      <c r="D5" s="1282" t="s">
        <v>3</v>
      </c>
      <c r="E5" s="1284" t="s">
        <v>296</v>
      </c>
      <c r="F5" s="1273" t="s">
        <v>4</v>
      </c>
      <c r="G5" s="1275" t="s">
        <v>5</v>
      </c>
      <c r="H5" s="1275"/>
      <c r="I5" s="1275"/>
      <c r="J5" s="1276"/>
    </row>
    <row r="6" spans="1:226" ht="38.25" customHeight="1">
      <c r="A6" s="1278"/>
      <c r="B6" s="1280"/>
      <c r="C6" s="1280"/>
      <c r="D6" s="1283"/>
      <c r="E6" s="1283"/>
      <c r="F6" s="1274"/>
      <c r="G6" s="600" t="s">
        <v>6</v>
      </c>
      <c r="H6" s="600" t="s">
        <v>7</v>
      </c>
      <c r="I6" s="600" t="s">
        <v>8</v>
      </c>
      <c r="J6" s="601" t="s">
        <v>9</v>
      </c>
    </row>
    <row r="7" spans="1:226" s="4" customFormat="1" ht="13.5" thickBot="1">
      <c r="A7" s="602" t="s">
        <v>10</v>
      </c>
      <c r="B7" s="603" t="s">
        <v>11</v>
      </c>
      <c r="C7" s="603" t="s">
        <v>12</v>
      </c>
      <c r="D7" s="603" t="s">
        <v>13</v>
      </c>
      <c r="E7" s="603" t="s">
        <v>14</v>
      </c>
      <c r="F7" s="604" t="s">
        <v>15</v>
      </c>
      <c r="G7" s="604" t="s">
        <v>16</v>
      </c>
      <c r="H7" s="604" t="s">
        <v>17</v>
      </c>
      <c r="I7" s="604" t="s">
        <v>18</v>
      </c>
      <c r="J7" s="605" t="s">
        <v>19</v>
      </c>
    </row>
    <row r="8" spans="1:226" s="24" customFormat="1" ht="20.100000000000001" customHeight="1">
      <c r="A8" s="606" t="s">
        <v>34</v>
      </c>
      <c r="B8" s="1262" t="s">
        <v>20</v>
      </c>
      <c r="C8" s="1262"/>
      <c r="D8" s="1262"/>
      <c r="E8" s="1262"/>
      <c r="F8" s="44">
        <f>F10+F24+F35+F47+F58+F68+F79+F89+F102+F114+F128+F139+F151+F162+F172+F185+F197+F207+F217+F228+F239+F275+F300+F321+F333+F344+F355+F396+F429+F448+F477+F490+F509+F532</f>
        <v>342498380</v>
      </c>
      <c r="G8" s="44">
        <f t="shared" ref="G8:J8" si="0">G10+G24+G35+G47+G58+G68+G79+G89+G102+G114+G128+G139+G151+G162+G172+G185+G197+G207+G217+G228+G239+G275+G300+G321+G333+G344+G355+G396+G429+G448+G477+G490+G509+G532</f>
        <v>36703786</v>
      </c>
      <c r="H8" s="44">
        <f t="shared" si="0"/>
        <v>215730440</v>
      </c>
      <c r="I8" s="44">
        <f t="shared" si="0"/>
        <v>88540304</v>
      </c>
      <c r="J8" s="45">
        <f t="shared" si="0"/>
        <v>1523850</v>
      </c>
    </row>
    <row r="9" spans="1:226" s="4" customFormat="1" ht="10.5" customHeight="1">
      <c r="A9" s="1263"/>
      <c r="B9" s="1264"/>
      <c r="C9" s="1264"/>
      <c r="D9" s="1264"/>
      <c r="E9" s="1264"/>
      <c r="F9" s="1264"/>
      <c r="G9" s="1264"/>
      <c r="H9" s="1264"/>
      <c r="I9" s="1264"/>
      <c r="J9" s="1265"/>
    </row>
    <row r="10" spans="1:226" s="28" customFormat="1" ht="22.5" customHeight="1">
      <c r="A10" s="1254" t="s">
        <v>33</v>
      </c>
      <c r="B10" s="1255" t="s">
        <v>259</v>
      </c>
      <c r="C10" s="1294"/>
      <c r="D10" s="1295"/>
      <c r="E10" s="34" t="s">
        <v>32</v>
      </c>
      <c r="F10" s="35">
        <f t="shared" ref="F10:J10" si="1">SUM(F11,F16)</f>
        <v>45820148</v>
      </c>
      <c r="G10" s="35">
        <f t="shared" si="1"/>
        <v>0</v>
      </c>
      <c r="H10" s="35">
        <f t="shared" si="1"/>
        <v>0</v>
      </c>
      <c r="I10" s="35">
        <f t="shared" si="1"/>
        <v>45820148</v>
      </c>
      <c r="J10" s="46">
        <f t="shared" si="1"/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</row>
    <row r="11" spans="1:226" s="28" customFormat="1" ht="20.100000000000001" customHeight="1">
      <c r="A11" s="1254"/>
      <c r="B11" s="1255"/>
      <c r="C11" s="1294"/>
      <c r="D11" s="1295"/>
      <c r="E11" s="31" t="s">
        <v>74</v>
      </c>
      <c r="F11" s="32">
        <f>SUM(F12:F15)</f>
        <v>380000</v>
      </c>
      <c r="G11" s="32">
        <f t="shared" ref="G11:J11" si="2">SUM(G12:G15)</f>
        <v>0</v>
      </c>
      <c r="H11" s="32">
        <f t="shared" si="2"/>
        <v>0</v>
      </c>
      <c r="I11" s="32">
        <f t="shared" si="2"/>
        <v>380000</v>
      </c>
      <c r="J11" s="47">
        <f t="shared" si="2"/>
        <v>0</v>
      </c>
      <c r="K11" s="27"/>
    </row>
    <row r="12" spans="1:226" s="28" customFormat="1" ht="12" customHeight="1">
      <c r="A12" s="1254"/>
      <c r="B12" s="1255"/>
      <c r="C12" s="65">
        <v>150</v>
      </c>
      <c r="D12" s="66" t="s">
        <v>64</v>
      </c>
      <c r="E12" s="1261" t="s">
        <v>65</v>
      </c>
      <c r="F12" s="30">
        <f>SUM(G12:J12)</f>
        <v>270577</v>
      </c>
      <c r="G12" s="30"/>
      <c r="H12" s="30"/>
      <c r="I12" s="30">
        <v>270577</v>
      </c>
      <c r="J12" s="48"/>
      <c r="K12" s="27"/>
    </row>
    <row r="13" spans="1:226" s="28" customFormat="1" ht="12" customHeight="1">
      <c r="A13" s="1254"/>
      <c r="B13" s="1255"/>
      <c r="C13" s="65">
        <v>803</v>
      </c>
      <c r="D13" s="66" t="s">
        <v>67</v>
      </c>
      <c r="E13" s="1285"/>
      <c r="F13" s="30">
        <f>SUM(G13:J13)</f>
        <v>2495</v>
      </c>
      <c r="G13" s="30"/>
      <c r="H13" s="30"/>
      <c r="I13" s="30">
        <v>2495</v>
      </c>
      <c r="J13" s="48"/>
      <c r="K13" s="27"/>
    </row>
    <row r="14" spans="1:226" s="28" customFormat="1" ht="12">
      <c r="A14" s="1254"/>
      <c r="B14" s="1255"/>
      <c r="C14" s="65">
        <v>921</v>
      </c>
      <c r="D14" s="66" t="s">
        <v>71</v>
      </c>
      <c r="E14" s="1285"/>
      <c r="F14" s="30">
        <f>SUM(G14:J14)</f>
        <v>15003</v>
      </c>
      <c r="G14" s="30"/>
      <c r="H14" s="30"/>
      <c r="I14" s="30">
        <v>15003</v>
      </c>
      <c r="J14" s="48"/>
      <c r="K14" s="27"/>
    </row>
    <row r="15" spans="1:226" s="28" customFormat="1" ht="12">
      <c r="A15" s="1254"/>
      <c r="B15" s="1255"/>
      <c r="C15" s="65">
        <v>926</v>
      </c>
      <c r="D15" s="66" t="s">
        <v>72</v>
      </c>
      <c r="E15" s="1286"/>
      <c r="F15" s="30">
        <f>SUM(G15:J15)</f>
        <v>91925</v>
      </c>
      <c r="G15" s="30"/>
      <c r="H15" s="30"/>
      <c r="I15" s="30">
        <v>91925</v>
      </c>
      <c r="J15" s="48"/>
      <c r="K15" s="27"/>
    </row>
    <row r="16" spans="1:226" s="28" customFormat="1" ht="20.100000000000001" customHeight="1">
      <c r="A16" s="1254"/>
      <c r="B16" s="1255"/>
      <c r="C16" s="1294"/>
      <c r="D16" s="1295"/>
      <c r="E16" s="33" t="s">
        <v>63</v>
      </c>
      <c r="F16" s="32">
        <f>SUM(F17:F23)</f>
        <v>45440148</v>
      </c>
      <c r="G16" s="32">
        <f t="shared" ref="G16:J16" si="3">SUM(G17:G23)</f>
        <v>0</v>
      </c>
      <c r="H16" s="32">
        <f t="shared" si="3"/>
        <v>0</v>
      </c>
      <c r="I16" s="32">
        <f t="shared" si="3"/>
        <v>45440148</v>
      </c>
      <c r="J16" s="47">
        <f t="shared" si="3"/>
        <v>0</v>
      </c>
      <c r="K16" s="27"/>
    </row>
    <row r="17" spans="1:226" s="28" customFormat="1" ht="12">
      <c r="A17" s="1254"/>
      <c r="B17" s="1255"/>
      <c r="C17" s="65">
        <v>150</v>
      </c>
      <c r="D17" s="66" t="s">
        <v>64</v>
      </c>
      <c r="E17" s="1261" t="s">
        <v>68</v>
      </c>
      <c r="F17" s="30">
        <f t="shared" ref="F17:F23" si="4">SUM(G17:J17)</f>
        <v>16479823</v>
      </c>
      <c r="G17" s="30"/>
      <c r="H17" s="30"/>
      <c r="I17" s="30">
        <v>16479823</v>
      </c>
      <c r="J17" s="48"/>
      <c r="K17" s="27"/>
    </row>
    <row r="18" spans="1:226" s="28" customFormat="1" ht="12">
      <c r="A18" s="1254"/>
      <c r="B18" s="1255"/>
      <c r="C18" s="1260">
        <v>400</v>
      </c>
      <c r="D18" s="66" t="s">
        <v>66</v>
      </c>
      <c r="E18" s="1285"/>
      <c r="F18" s="30">
        <f t="shared" si="4"/>
        <v>256206</v>
      </c>
      <c r="G18" s="30"/>
      <c r="H18" s="30"/>
      <c r="I18" s="30">
        <v>256206</v>
      </c>
      <c r="J18" s="48"/>
      <c r="K18" s="27"/>
    </row>
    <row r="19" spans="1:226" s="28" customFormat="1" ht="12">
      <c r="A19" s="1254"/>
      <c r="B19" s="1255"/>
      <c r="C19" s="1293"/>
      <c r="D19" s="66" t="s">
        <v>73</v>
      </c>
      <c r="E19" s="1285"/>
      <c r="F19" s="30">
        <f t="shared" si="4"/>
        <v>545845</v>
      </c>
      <c r="G19" s="30"/>
      <c r="H19" s="30"/>
      <c r="I19" s="30">
        <v>545845</v>
      </c>
      <c r="J19" s="48"/>
      <c r="K19" s="27"/>
    </row>
    <row r="20" spans="1:226" s="28" customFormat="1" ht="12">
      <c r="A20" s="1254"/>
      <c r="B20" s="1255"/>
      <c r="C20" s="65">
        <v>720</v>
      </c>
      <c r="D20" s="66" t="s">
        <v>69</v>
      </c>
      <c r="E20" s="1285"/>
      <c r="F20" s="30">
        <f t="shared" si="4"/>
        <v>178996</v>
      </c>
      <c r="G20" s="30"/>
      <c r="H20" s="30"/>
      <c r="I20" s="30">
        <v>178996</v>
      </c>
      <c r="J20" s="48"/>
      <c r="K20" s="27"/>
    </row>
    <row r="21" spans="1:226" s="28" customFormat="1" ht="12">
      <c r="A21" s="1254"/>
      <c r="B21" s="1255"/>
      <c r="C21" s="65">
        <v>803</v>
      </c>
      <c r="D21" s="66" t="s">
        <v>67</v>
      </c>
      <c r="E21" s="1285"/>
      <c r="F21" s="30">
        <f t="shared" si="4"/>
        <v>12544963</v>
      </c>
      <c r="G21" s="30"/>
      <c r="H21" s="30"/>
      <c r="I21" s="30">
        <v>12544963</v>
      </c>
      <c r="J21" s="48"/>
      <c r="K21" s="27"/>
    </row>
    <row r="22" spans="1:226" s="28" customFormat="1" ht="12">
      <c r="A22" s="1254"/>
      <c r="B22" s="1255"/>
      <c r="C22" s="1260">
        <v>921</v>
      </c>
      <c r="D22" s="66" t="s">
        <v>70</v>
      </c>
      <c r="E22" s="1285"/>
      <c r="F22" s="30">
        <f t="shared" si="4"/>
        <v>5351212</v>
      </c>
      <c r="G22" s="30"/>
      <c r="H22" s="30"/>
      <c r="I22" s="30">
        <v>5351212</v>
      </c>
      <c r="J22" s="48"/>
      <c r="K22" s="27"/>
    </row>
    <row r="23" spans="1:226" s="28" customFormat="1" ht="12">
      <c r="A23" s="1254"/>
      <c r="B23" s="1255"/>
      <c r="C23" s="1293"/>
      <c r="D23" s="66" t="s">
        <v>71</v>
      </c>
      <c r="E23" s="1286"/>
      <c r="F23" s="30">
        <f t="shared" si="4"/>
        <v>10083103</v>
      </c>
      <c r="G23" s="30"/>
      <c r="H23" s="30"/>
      <c r="I23" s="30">
        <v>10083103</v>
      </c>
      <c r="J23" s="48"/>
      <c r="K23" s="27"/>
    </row>
    <row r="24" spans="1:226" s="28" customFormat="1" ht="22.5" customHeight="1">
      <c r="A24" s="1254" t="s">
        <v>86</v>
      </c>
      <c r="B24" s="1255" t="s">
        <v>281</v>
      </c>
      <c r="C24" s="1256">
        <v>600</v>
      </c>
      <c r="D24" s="1257" t="s">
        <v>204</v>
      </c>
      <c r="E24" s="34" t="s">
        <v>32</v>
      </c>
      <c r="F24" s="35">
        <f>SUM(F25,F32)</f>
        <v>10285000</v>
      </c>
      <c r="G24" s="35">
        <f t="shared" ref="G24:J24" si="5">SUM(G25,G32)</f>
        <v>18900</v>
      </c>
      <c r="H24" s="35">
        <f t="shared" si="5"/>
        <v>8742250</v>
      </c>
      <c r="I24" s="35">
        <f t="shared" si="5"/>
        <v>0</v>
      </c>
      <c r="J24" s="46">
        <f t="shared" si="5"/>
        <v>1523850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</row>
    <row r="25" spans="1:226" s="28" customFormat="1" ht="21">
      <c r="A25" s="1254"/>
      <c r="B25" s="1255"/>
      <c r="C25" s="1256"/>
      <c r="D25" s="1257"/>
      <c r="E25" s="31" t="s">
        <v>75</v>
      </c>
      <c r="F25" s="32">
        <f>SUM(F26,F29)</f>
        <v>126000</v>
      </c>
      <c r="G25" s="32">
        <f t="shared" ref="G25:J25" si="6">SUM(G26,G29)</f>
        <v>18900</v>
      </c>
      <c r="H25" s="32">
        <f t="shared" si="6"/>
        <v>107100</v>
      </c>
      <c r="I25" s="32">
        <f t="shared" si="6"/>
        <v>0</v>
      </c>
      <c r="J25" s="47">
        <f t="shared" si="6"/>
        <v>0</v>
      </c>
      <c r="K25" s="27"/>
    </row>
    <row r="26" spans="1:226" s="28" customFormat="1" ht="22.5">
      <c r="A26" s="1254"/>
      <c r="B26" s="1255"/>
      <c r="C26" s="1256"/>
      <c r="D26" s="1257"/>
      <c r="E26" s="38" t="s">
        <v>61</v>
      </c>
      <c r="F26" s="29">
        <f>SUM(F27:F28)</f>
        <v>0</v>
      </c>
      <c r="G26" s="29">
        <f t="shared" ref="G26:J26" si="7">SUM(G27:G28)</f>
        <v>0</v>
      </c>
      <c r="H26" s="29">
        <f t="shared" si="7"/>
        <v>0</v>
      </c>
      <c r="I26" s="29">
        <f t="shared" si="7"/>
        <v>0</v>
      </c>
      <c r="J26" s="49">
        <f t="shared" si="7"/>
        <v>0</v>
      </c>
      <c r="K26" s="27"/>
    </row>
    <row r="27" spans="1:226" s="28" customFormat="1" ht="15" hidden="1" customHeight="1">
      <c r="A27" s="1254"/>
      <c r="B27" s="1255"/>
      <c r="C27" s="1256"/>
      <c r="D27" s="1257"/>
      <c r="E27" s="3"/>
      <c r="F27" s="30">
        <f>SUM(G27:J27)</f>
        <v>0</v>
      </c>
      <c r="G27" s="30"/>
      <c r="H27" s="30"/>
      <c r="I27" s="30"/>
      <c r="J27" s="48"/>
      <c r="K27" s="27"/>
    </row>
    <row r="28" spans="1:226" s="28" customFormat="1" ht="15" hidden="1" customHeight="1">
      <c r="A28" s="1254"/>
      <c r="B28" s="1255"/>
      <c r="C28" s="1256"/>
      <c r="D28" s="1257"/>
      <c r="E28" s="3"/>
      <c r="F28" s="30">
        <f>SUM(G28:J28)</f>
        <v>0</v>
      </c>
      <c r="G28" s="30"/>
      <c r="H28" s="30"/>
      <c r="I28" s="30"/>
      <c r="J28" s="48"/>
      <c r="K28" s="27"/>
    </row>
    <row r="29" spans="1:226" s="28" customFormat="1" ht="22.5">
      <c r="A29" s="1254"/>
      <c r="B29" s="1255"/>
      <c r="C29" s="1256"/>
      <c r="D29" s="1257"/>
      <c r="E29" s="38" t="s">
        <v>62</v>
      </c>
      <c r="F29" s="29">
        <f>SUM(F30:F31)</f>
        <v>126000</v>
      </c>
      <c r="G29" s="29">
        <f t="shared" ref="G29:J29" si="8">SUM(G30:G31)</f>
        <v>18900</v>
      </c>
      <c r="H29" s="29">
        <f t="shared" si="8"/>
        <v>107100</v>
      </c>
      <c r="I29" s="29">
        <f t="shared" si="8"/>
        <v>0</v>
      </c>
      <c r="J29" s="49">
        <f t="shared" si="8"/>
        <v>0</v>
      </c>
      <c r="K29" s="27"/>
    </row>
    <row r="30" spans="1:226" s="28" customFormat="1" ht="12">
      <c r="A30" s="1254"/>
      <c r="B30" s="1255"/>
      <c r="C30" s="1256"/>
      <c r="D30" s="1257"/>
      <c r="E30" s="66" t="s">
        <v>143</v>
      </c>
      <c r="F30" s="30">
        <f>SUM(G30:J30)</f>
        <v>107100</v>
      </c>
      <c r="G30" s="30"/>
      <c r="H30" s="30">
        <v>107100</v>
      </c>
      <c r="I30" s="30"/>
      <c r="J30" s="48"/>
      <c r="K30" s="27"/>
    </row>
    <row r="31" spans="1:226" s="28" customFormat="1" ht="12">
      <c r="A31" s="1254"/>
      <c r="B31" s="1255"/>
      <c r="C31" s="1256"/>
      <c r="D31" s="1257"/>
      <c r="E31" s="66" t="s">
        <v>137</v>
      </c>
      <c r="F31" s="30">
        <f>SUM(G31:J31)</f>
        <v>18900</v>
      </c>
      <c r="G31" s="30">
        <v>18900</v>
      </c>
      <c r="H31" s="30"/>
      <c r="I31" s="30"/>
      <c r="J31" s="48"/>
      <c r="K31" s="27"/>
    </row>
    <row r="32" spans="1:226" s="28" customFormat="1" ht="20.100000000000001" customHeight="1">
      <c r="A32" s="1254"/>
      <c r="B32" s="1255"/>
      <c r="C32" s="1256"/>
      <c r="D32" s="1257"/>
      <c r="E32" s="33" t="s">
        <v>63</v>
      </c>
      <c r="F32" s="32">
        <f>SUM(F33:F34)</f>
        <v>10159000</v>
      </c>
      <c r="G32" s="32">
        <f t="shared" ref="G32:J32" si="9">SUM(G33:G34)</f>
        <v>0</v>
      </c>
      <c r="H32" s="32">
        <f t="shared" si="9"/>
        <v>8635150</v>
      </c>
      <c r="I32" s="32">
        <f t="shared" si="9"/>
        <v>0</v>
      </c>
      <c r="J32" s="47">
        <f t="shared" si="9"/>
        <v>1523850</v>
      </c>
      <c r="K32" s="27"/>
    </row>
    <row r="33" spans="1:226" s="28" customFormat="1" ht="12">
      <c r="A33" s="1254"/>
      <c r="B33" s="1255"/>
      <c r="C33" s="1256"/>
      <c r="D33" s="1257"/>
      <c r="E33" s="66" t="s">
        <v>110</v>
      </c>
      <c r="F33" s="30">
        <f t="shared" ref="F33:F34" si="10">SUM(G33:J33)</f>
        <v>8635150</v>
      </c>
      <c r="G33" s="30"/>
      <c r="H33" s="30">
        <v>8635150</v>
      </c>
      <c r="I33" s="30"/>
      <c r="J33" s="48"/>
      <c r="K33" s="27"/>
    </row>
    <row r="34" spans="1:226" s="28" customFormat="1" ht="12">
      <c r="A34" s="1254"/>
      <c r="B34" s="1255"/>
      <c r="C34" s="1256"/>
      <c r="D34" s="1257"/>
      <c r="E34" s="41">
        <v>6069</v>
      </c>
      <c r="F34" s="30">
        <f t="shared" si="10"/>
        <v>1523850</v>
      </c>
      <c r="G34" s="30"/>
      <c r="H34" s="30"/>
      <c r="I34" s="30"/>
      <c r="J34" s="48">
        <v>1523850</v>
      </c>
      <c r="K34" s="27"/>
    </row>
    <row r="35" spans="1:226" s="28" customFormat="1" ht="22.5" customHeight="1">
      <c r="A35" s="1254" t="s">
        <v>111</v>
      </c>
      <c r="B35" s="1255" t="s">
        <v>282</v>
      </c>
      <c r="C35" s="1256">
        <v>720</v>
      </c>
      <c r="D35" s="1257" t="s">
        <v>69</v>
      </c>
      <c r="E35" s="34" t="s">
        <v>32</v>
      </c>
      <c r="F35" s="35">
        <f>SUM(F36,F43)</f>
        <v>84224032</v>
      </c>
      <c r="G35" s="35">
        <f t="shared" ref="G35:J35" si="11">SUM(G36,G43)</f>
        <v>562018</v>
      </c>
      <c r="H35" s="35">
        <f t="shared" si="11"/>
        <v>83662014</v>
      </c>
      <c r="I35" s="35">
        <f t="shared" si="11"/>
        <v>0</v>
      </c>
      <c r="J35" s="46">
        <f t="shared" si="11"/>
        <v>0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</row>
    <row r="36" spans="1:226" s="28" customFormat="1" ht="20.100000000000001" customHeight="1">
      <c r="A36" s="1254"/>
      <c r="B36" s="1255"/>
      <c r="C36" s="1256"/>
      <c r="D36" s="1257"/>
      <c r="E36" s="31" t="s">
        <v>74</v>
      </c>
      <c r="F36" s="32">
        <f>SUM(F37,F40)</f>
        <v>0</v>
      </c>
      <c r="G36" s="32">
        <f t="shared" ref="G36:J36" si="12">SUM(G37,G40)</f>
        <v>0</v>
      </c>
      <c r="H36" s="32">
        <f t="shared" si="12"/>
        <v>0</v>
      </c>
      <c r="I36" s="32">
        <f t="shared" si="12"/>
        <v>0</v>
      </c>
      <c r="J36" s="47">
        <f t="shared" si="12"/>
        <v>0</v>
      </c>
      <c r="K36" s="27"/>
    </row>
    <row r="37" spans="1:226" s="28" customFormat="1" ht="22.5" hidden="1">
      <c r="A37" s="1254"/>
      <c r="B37" s="1255"/>
      <c r="C37" s="1256"/>
      <c r="D37" s="1257"/>
      <c r="E37" s="38" t="s">
        <v>61</v>
      </c>
      <c r="F37" s="29">
        <f>SUM(F38:F39)</f>
        <v>0</v>
      </c>
      <c r="G37" s="29">
        <f t="shared" ref="G37:J37" si="13">SUM(G38:G39)</f>
        <v>0</v>
      </c>
      <c r="H37" s="29">
        <f t="shared" si="13"/>
        <v>0</v>
      </c>
      <c r="I37" s="29">
        <f t="shared" si="13"/>
        <v>0</v>
      </c>
      <c r="J37" s="49">
        <f t="shared" si="13"/>
        <v>0</v>
      </c>
      <c r="K37" s="27"/>
    </row>
    <row r="38" spans="1:226" s="28" customFormat="1" ht="15" hidden="1" customHeight="1">
      <c r="A38" s="1254"/>
      <c r="B38" s="1255"/>
      <c r="C38" s="1256"/>
      <c r="D38" s="1257"/>
      <c r="E38" s="3"/>
      <c r="F38" s="30">
        <f>SUM(G38:J38)</f>
        <v>0</v>
      </c>
      <c r="G38" s="30"/>
      <c r="H38" s="30"/>
      <c r="I38" s="30"/>
      <c r="J38" s="48"/>
      <c r="K38" s="27"/>
    </row>
    <row r="39" spans="1:226" s="28" customFormat="1" ht="15" hidden="1" customHeight="1">
      <c r="A39" s="1254"/>
      <c r="B39" s="1255"/>
      <c r="C39" s="1256"/>
      <c r="D39" s="1257"/>
      <c r="E39" s="3"/>
      <c r="F39" s="30">
        <f>SUM(G39:J39)</f>
        <v>0</v>
      </c>
      <c r="G39" s="30"/>
      <c r="H39" s="30"/>
      <c r="I39" s="30"/>
      <c r="J39" s="48"/>
      <c r="K39" s="27"/>
    </row>
    <row r="40" spans="1:226" s="28" customFormat="1" ht="22.5" hidden="1">
      <c r="A40" s="1254"/>
      <c r="B40" s="1255"/>
      <c r="C40" s="1256"/>
      <c r="D40" s="1257"/>
      <c r="E40" s="38" t="s">
        <v>62</v>
      </c>
      <c r="F40" s="29">
        <f>SUM(F41:F42)</f>
        <v>0</v>
      </c>
      <c r="G40" s="29">
        <f t="shared" ref="G40:J40" si="14">SUM(G41:G42)</f>
        <v>0</v>
      </c>
      <c r="H40" s="29">
        <f t="shared" si="14"/>
        <v>0</v>
      </c>
      <c r="I40" s="29">
        <f t="shared" si="14"/>
        <v>0</v>
      </c>
      <c r="J40" s="49">
        <f t="shared" si="14"/>
        <v>0</v>
      </c>
      <c r="K40" s="27"/>
    </row>
    <row r="41" spans="1:226" s="28" customFormat="1" ht="15" hidden="1" customHeight="1">
      <c r="A41" s="1254"/>
      <c r="B41" s="1255"/>
      <c r="C41" s="1256"/>
      <c r="D41" s="1257"/>
      <c r="E41" s="3"/>
      <c r="F41" s="30">
        <f>SUM(G41:J41)</f>
        <v>0</v>
      </c>
      <c r="G41" s="30"/>
      <c r="H41" s="30"/>
      <c r="I41" s="30"/>
      <c r="J41" s="48"/>
      <c r="K41" s="27"/>
    </row>
    <row r="42" spans="1:226" s="28" customFormat="1" ht="15" hidden="1" customHeight="1">
      <c r="A42" s="1254"/>
      <c r="B42" s="1255"/>
      <c r="C42" s="1256"/>
      <c r="D42" s="1257"/>
      <c r="E42" s="3"/>
      <c r="F42" s="30">
        <f>SUM(G42:J42)</f>
        <v>0</v>
      </c>
      <c r="G42" s="30"/>
      <c r="H42" s="30"/>
      <c r="I42" s="30"/>
      <c r="J42" s="48"/>
      <c r="K42" s="27"/>
    </row>
    <row r="43" spans="1:226" s="28" customFormat="1" ht="20.100000000000001" customHeight="1">
      <c r="A43" s="1254"/>
      <c r="B43" s="1255"/>
      <c r="C43" s="1256"/>
      <c r="D43" s="1257"/>
      <c r="E43" s="33" t="s">
        <v>63</v>
      </c>
      <c r="F43" s="32">
        <f>SUM(F44:F46)</f>
        <v>84224032</v>
      </c>
      <c r="G43" s="32">
        <f t="shared" ref="G43:J43" si="15">SUM(G44:G46)</f>
        <v>562018</v>
      </c>
      <c r="H43" s="32">
        <f t="shared" si="15"/>
        <v>83662014</v>
      </c>
      <c r="I43" s="32">
        <f t="shared" si="15"/>
        <v>0</v>
      </c>
      <c r="J43" s="47">
        <f t="shared" si="15"/>
        <v>0</v>
      </c>
      <c r="K43" s="27"/>
    </row>
    <row r="44" spans="1:226" s="28" customFormat="1" ht="12">
      <c r="A44" s="1254"/>
      <c r="B44" s="1255"/>
      <c r="C44" s="1256"/>
      <c r="D44" s="1257"/>
      <c r="E44" s="66" t="s">
        <v>182</v>
      </c>
      <c r="F44" s="30">
        <f t="shared" ref="F44:F46" si="16">SUM(G44:J44)</f>
        <v>3081065</v>
      </c>
      <c r="G44" s="30"/>
      <c r="H44" s="30">
        <v>3081065</v>
      </c>
      <c r="I44" s="30"/>
      <c r="J44" s="48"/>
      <c r="K44" s="27"/>
    </row>
    <row r="45" spans="1:226" s="28" customFormat="1" ht="12" customHeight="1">
      <c r="A45" s="1254"/>
      <c r="B45" s="1255"/>
      <c r="C45" s="1256"/>
      <c r="D45" s="1257"/>
      <c r="E45" s="66" t="s">
        <v>203</v>
      </c>
      <c r="F45" s="30">
        <f t="shared" si="16"/>
        <v>562018</v>
      </c>
      <c r="G45" s="30">
        <v>562018</v>
      </c>
      <c r="H45" s="30"/>
      <c r="I45" s="30"/>
      <c r="J45" s="48"/>
      <c r="K45" s="27"/>
    </row>
    <row r="46" spans="1:226" s="28" customFormat="1" ht="12">
      <c r="A46" s="1254"/>
      <c r="B46" s="1255"/>
      <c r="C46" s="1256"/>
      <c r="D46" s="1257"/>
      <c r="E46" s="41">
        <v>6207</v>
      </c>
      <c r="F46" s="30">
        <f t="shared" si="16"/>
        <v>80580949</v>
      </c>
      <c r="G46" s="30"/>
      <c r="H46" s="30">
        <v>80580949</v>
      </c>
      <c r="I46" s="30"/>
      <c r="J46" s="48"/>
      <c r="K46" s="27"/>
    </row>
    <row r="47" spans="1:226" s="28" customFormat="1" ht="22.5" customHeight="1">
      <c r="A47" s="1254" t="s">
        <v>138</v>
      </c>
      <c r="B47" s="1255" t="s">
        <v>283</v>
      </c>
      <c r="C47" s="1256">
        <v>720</v>
      </c>
      <c r="D47" s="1257" t="s">
        <v>69</v>
      </c>
      <c r="E47" s="34" t="s">
        <v>32</v>
      </c>
      <c r="F47" s="35">
        <f>SUM(F48,F55)</f>
        <v>57514408</v>
      </c>
      <c r="G47" s="35">
        <f t="shared" ref="G47:J47" si="17">SUM(G48,G55)</f>
        <v>2875721</v>
      </c>
      <c r="H47" s="35">
        <f t="shared" si="17"/>
        <v>48887246</v>
      </c>
      <c r="I47" s="35">
        <f t="shared" si="17"/>
        <v>5751441</v>
      </c>
      <c r="J47" s="46">
        <f t="shared" si="17"/>
        <v>0</v>
      </c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</row>
    <row r="48" spans="1:226" s="28" customFormat="1" ht="20.100000000000001" customHeight="1">
      <c r="A48" s="1254"/>
      <c r="B48" s="1255"/>
      <c r="C48" s="1256"/>
      <c r="D48" s="1257"/>
      <c r="E48" s="31" t="s">
        <v>74</v>
      </c>
      <c r="F48" s="32">
        <f>SUM(F49,F52)</f>
        <v>0</v>
      </c>
      <c r="G48" s="32">
        <f t="shared" ref="G48:J48" si="18">SUM(G49,G52)</f>
        <v>0</v>
      </c>
      <c r="H48" s="32">
        <f t="shared" si="18"/>
        <v>0</v>
      </c>
      <c r="I48" s="32">
        <f t="shared" si="18"/>
        <v>0</v>
      </c>
      <c r="J48" s="47">
        <f t="shared" si="18"/>
        <v>0</v>
      </c>
      <c r="K48" s="27"/>
    </row>
    <row r="49" spans="1:226" s="28" customFormat="1" ht="22.5" hidden="1">
      <c r="A49" s="1254"/>
      <c r="B49" s="1255"/>
      <c r="C49" s="1256"/>
      <c r="D49" s="1257"/>
      <c r="E49" s="38" t="s">
        <v>61</v>
      </c>
      <c r="F49" s="29">
        <f>SUM(F50:F51)</f>
        <v>0</v>
      </c>
      <c r="G49" s="29">
        <f t="shared" ref="G49:J49" si="19">SUM(G50:G51)</f>
        <v>0</v>
      </c>
      <c r="H49" s="29">
        <f t="shared" si="19"/>
        <v>0</v>
      </c>
      <c r="I49" s="29">
        <f t="shared" si="19"/>
        <v>0</v>
      </c>
      <c r="J49" s="49">
        <f t="shared" si="19"/>
        <v>0</v>
      </c>
      <c r="K49" s="27"/>
    </row>
    <row r="50" spans="1:226" s="28" customFormat="1" ht="15" hidden="1" customHeight="1">
      <c r="A50" s="1254"/>
      <c r="B50" s="1255"/>
      <c r="C50" s="1256"/>
      <c r="D50" s="1257"/>
      <c r="E50" s="3"/>
      <c r="F50" s="30">
        <f>SUM(G50:J50)</f>
        <v>0</v>
      </c>
      <c r="G50" s="30"/>
      <c r="H50" s="30"/>
      <c r="I50" s="30"/>
      <c r="J50" s="48"/>
      <c r="K50" s="27"/>
    </row>
    <row r="51" spans="1:226" s="28" customFormat="1" ht="15" hidden="1" customHeight="1">
      <c r="A51" s="1254"/>
      <c r="B51" s="1255"/>
      <c r="C51" s="1256"/>
      <c r="D51" s="1257"/>
      <c r="E51" s="3"/>
      <c r="F51" s="30">
        <f>SUM(G51:J51)</f>
        <v>0</v>
      </c>
      <c r="G51" s="30"/>
      <c r="H51" s="30"/>
      <c r="I51" s="30"/>
      <c r="J51" s="48"/>
      <c r="K51" s="27"/>
    </row>
    <row r="52" spans="1:226" s="28" customFormat="1" ht="22.5" hidden="1">
      <c r="A52" s="1254"/>
      <c r="B52" s="1255"/>
      <c r="C52" s="1256"/>
      <c r="D52" s="1257"/>
      <c r="E52" s="38" t="s">
        <v>62</v>
      </c>
      <c r="F52" s="29">
        <f>SUM(F53:F54)</f>
        <v>0</v>
      </c>
      <c r="G52" s="29">
        <f t="shared" ref="G52:J52" si="20">SUM(G53:G54)</f>
        <v>0</v>
      </c>
      <c r="H52" s="29">
        <f t="shared" si="20"/>
        <v>0</v>
      </c>
      <c r="I52" s="29">
        <f t="shared" si="20"/>
        <v>0</v>
      </c>
      <c r="J52" s="49">
        <f t="shared" si="20"/>
        <v>0</v>
      </c>
      <c r="K52" s="27"/>
    </row>
    <row r="53" spans="1:226" s="28" customFormat="1" ht="15" hidden="1" customHeight="1">
      <c r="A53" s="1254"/>
      <c r="B53" s="1255"/>
      <c r="C53" s="1256"/>
      <c r="D53" s="1257"/>
      <c r="E53" s="3"/>
      <c r="F53" s="30">
        <f>SUM(G53:J53)</f>
        <v>0</v>
      </c>
      <c r="G53" s="30"/>
      <c r="H53" s="30"/>
      <c r="I53" s="30"/>
      <c r="J53" s="48"/>
      <c r="K53" s="27"/>
    </row>
    <row r="54" spans="1:226" s="28" customFormat="1" ht="15" hidden="1" customHeight="1">
      <c r="A54" s="1254"/>
      <c r="B54" s="1255"/>
      <c r="C54" s="1256"/>
      <c r="D54" s="1257"/>
      <c r="E54" s="3"/>
      <c r="F54" s="30">
        <f>SUM(G54:J54)</f>
        <v>0</v>
      </c>
      <c r="G54" s="30"/>
      <c r="H54" s="30"/>
      <c r="I54" s="30"/>
      <c r="J54" s="48"/>
      <c r="K54" s="27"/>
    </row>
    <row r="55" spans="1:226" s="28" customFormat="1" ht="20.100000000000001" customHeight="1">
      <c r="A55" s="1254"/>
      <c r="B55" s="1255"/>
      <c r="C55" s="1256"/>
      <c r="D55" s="1257"/>
      <c r="E55" s="33" t="s">
        <v>63</v>
      </c>
      <c r="F55" s="32">
        <f>SUM(F56:F57)</f>
        <v>57514408</v>
      </c>
      <c r="G55" s="32">
        <f t="shared" ref="G55:J55" si="21">SUM(G56:G57)</f>
        <v>2875721</v>
      </c>
      <c r="H55" s="32">
        <f t="shared" si="21"/>
        <v>48887246</v>
      </c>
      <c r="I55" s="32">
        <f t="shared" si="21"/>
        <v>5751441</v>
      </c>
      <c r="J55" s="47">
        <f t="shared" si="21"/>
        <v>0</v>
      </c>
      <c r="K55" s="27"/>
    </row>
    <row r="56" spans="1:226" s="28" customFormat="1" ht="12">
      <c r="A56" s="1254"/>
      <c r="B56" s="1255"/>
      <c r="C56" s="1256"/>
      <c r="D56" s="1257"/>
      <c r="E56" s="66" t="s">
        <v>182</v>
      </c>
      <c r="F56" s="30">
        <f t="shared" ref="F56:F57" si="22">SUM(G56:J56)</f>
        <v>48887246</v>
      </c>
      <c r="G56" s="30"/>
      <c r="H56" s="30">
        <v>48887246</v>
      </c>
      <c r="I56" s="30"/>
      <c r="J56" s="48"/>
      <c r="K56" s="27"/>
    </row>
    <row r="57" spans="1:226" s="28" customFormat="1" ht="12">
      <c r="A57" s="1254"/>
      <c r="B57" s="1255"/>
      <c r="C57" s="1256"/>
      <c r="D57" s="1257"/>
      <c r="E57" s="41">
        <v>6059</v>
      </c>
      <c r="F57" s="30">
        <f t="shared" si="22"/>
        <v>8627162</v>
      </c>
      <c r="G57" s="30">
        <v>2875721</v>
      </c>
      <c r="H57" s="30"/>
      <c r="I57" s="30">
        <v>5751441</v>
      </c>
      <c r="J57" s="48"/>
      <c r="K57" s="27"/>
    </row>
    <row r="58" spans="1:226" s="28" customFormat="1" ht="22.5" customHeight="1">
      <c r="A58" s="1254" t="s">
        <v>172</v>
      </c>
      <c r="B58" s="1255" t="s">
        <v>271</v>
      </c>
      <c r="C58" s="1256">
        <v>750</v>
      </c>
      <c r="D58" s="1257" t="s">
        <v>205</v>
      </c>
      <c r="E58" s="34" t="s">
        <v>32</v>
      </c>
      <c r="F58" s="35">
        <f>SUM(F59,F66)</f>
        <v>1225861</v>
      </c>
      <c r="G58" s="35">
        <f t="shared" ref="G58:J58" si="23">SUM(G59,G66)</f>
        <v>1225861</v>
      </c>
      <c r="H58" s="35">
        <f t="shared" si="23"/>
        <v>0</v>
      </c>
      <c r="I58" s="35">
        <f t="shared" si="23"/>
        <v>0</v>
      </c>
      <c r="J58" s="46">
        <f t="shared" si="23"/>
        <v>0</v>
      </c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</row>
    <row r="59" spans="1:226" s="28" customFormat="1" ht="20.100000000000001" customHeight="1">
      <c r="A59" s="1254"/>
      <c r="B59" s="1255"/>
      <c r="C59" s="1256"/>
      <c r="D59" s="1257"/>
      <c r="E59" s="31" t="s">
        <v>74</v>
      </c>
      <c r="F59" s="32">
        <f>SUM(F60,F63)</f>
        <v>0</v>
      </c>
      <c r="G59" s="32">
        <f t="shared" ref="G59:J59" si="24">SUM(G60,G63)</f>
        <v>0</v>
      </c>
      <c r="H59" s="32">
        <f t="shared" si="24"/>
        <v>0</v>
      </c>
      <c r="I59" s="32">
        <f t="shared" si="24"/>
        <v>0</v>
      </c>
      <c r="J59" s="47">
        <f t="shared" si="24"/>
        <v>0</v>
      </c>
      <c r="K59" s="27"/>
    </row>
    <row r="60" spans="1:226" s="28" customFormat="1" ht="22.5" hidden="1">
      <c r="A60" s="1254"/>
      <c r="B60" s="1255"/>
      <c r="C60" s="1256"/>
      <c r="D60" s="1257"/>
      <c r="E60" s="38" t="s">
        <v>61</v>
      </c>
      <c r="F60" s="29">
        <f>SUM(F61:F62)</f>
        <v>0</v>
      </c>
      <c r="G60" s="29">
        <f t="shared" ref="G60:J60" si="25">SUM(G61:G62)</f>
        <v>0</v>
      </c>
      <c r="H60" s="29">
        <f t="shared" si="25"/>
        <v>0</v>
      </c>
      <c r="I60" s="29">
        <f t="shared" si="25"/>
        <v>0</v>
      </c>
      <c r="J60" s="49">
        <f t="shared" si="25"/>
        <v>0</v>
      </c>
      <c r="K60" s="27"/>
    </row>
    <row r="61" spans="1:226" s="28" customFormat="1" ht="15" hidden="1" customHeight="1">
      <c r="A61" s="1254"/>
      <c r="B61" s="1255"/>
      <c r="C61" s="1256"/>
      <c r="D61" s="1257"/>
      <c r="E61" s="3"/>
      <c r="F61" s="30">
        <f>SUM(G61:J61)</f>
        <v>0</v>
      </c>
      <c r="G61" s="30"/>
      <c r="H61" s="30"/>
      <c r="I61" s="30"/>
      <c r="J61" s="48"/>
      <c r="K61" s="27"/>
    </row>
    <row r="62" spans="1:226" s="28" customFormat="1" ht="15" hidden="1" customHeight="1">
      <c r="A62" s="1254"/>
      <c r="B62" s="1255"/>
      <c r="C62" s="1256"/>
      <c r="D62" s="1257"/>
      <c r="E62" s="3"/>
      <c r="F62" s="30">
        <f>SUM(G62:J62)</f>
        <v>0</v>
      </c>
      <c r="G62" s="30"/>
      <c r="H62" s="30"/>
      <c r="I62" s="30"/>
      <c r="J62" s="48"/>
      <c r="K62" s="27"/>
    </row>
    <row r="63" spans="1:226" s="28" customFormat="1" ht="22.5" hidden="1">
      <c r="A63" s="1254"/>
      <c r="B63" s="1255"/>
      <c r="C63" s="1256"/>
      <c r="D63" s="1257"/>
      <c r="E63" s="38" t="s">
        <v>62</v>
      </c>
      <c r="F63" s="29">
        <f>SUM(F64:F65)</f>
        <v>0</v>
      </c>
      <c r="G63" s="29">
        <f t="shared" ref="G63:J63" si="26">SUM(G64:G65)</f>
        <v>0</v>
      </c>
      <c r="H63" s="29">
        <f t="shared" si="26"/>
        <v>0</v>
      </c>
      <c r="I63" s="29">
        <f t="shared" si="26"/>
        <v>0</v>
      </c>
      <c r="J63" s="49">
        <f t="shared" si="26"/>
        <v>0</v>
      </c>
      <c r="K63" s="27"/>
    </row>
    <row r="64" spans="1:226" s="28" customFormat="1" ht="15" hidden="1" customHeight="1">
      <c r="A64" s="1254"/>
      <c r="B64" s="1255"/>
      <c r="C64" s="1256"/>
      <c r="D64" s="1257"/>
      <c r="E64" s="3"/>
      <c r="F64" s="30">
        <f>SUM(G64:J64)</f>
        <v>0</v>
      </c>
      <c r="G64" s="30"/>
      <c r="H64" s="30"/>
      <c r="I64" s="30"/>
      <c r="J64" s="48"/>
      <c r="K64" s="27"/>
    </row>
    <row r="65" spans="1:226" s="28" customFormat="1" ht="15" hidden="1" customHeight="1">
      <c r="A65" s="1254"/>
      <c r="B65" s="1255"/>
      <c r="C65" s="1256"/>
      <c r="D65" s="1257"/>
      <c r="E65" s="3"/>
      <c r="F65" s="30">
        <f>SUM(G65:J65)</f>
        <v>0</v>
      </c>
      <c r="G65" s="30"/>
      <c r="H65" s="30"/>
      <c r="I65" s="30"/>
      <c r="J65" s="48"/>
      <c r="K65" s="27"/>
    </row>
    <row r="66" spans="1:226" s="28" customFormat="1" ht="20.100000000000001" customHeight="1">
      <c r="A66" s="1254"/>
      <c r="B66" s="1255"/>
      <c r="C66" s="1256"/>
      <c r="D66" s="1257"/>
      <c r="E66" s="33" t="s">
        <v>63</v>
      </c>
      <c r="F66" s="32">
        <f t="shared" ref="F66:J66" si="27">SUM(F67:F67)</f>
        <v>1225861</v>
      </c>
      <c r="G66" s="32">
        <f t="shared" si="27"/>
        <v>1225861</v>
      </c>
      <c r="H66" s="32">
        <f t="shared" si="27"/>
        <v>0</v>
      </c>
      <c r="I66" s="32">
        <f t="shared" si="27"/>
        <v>0</v>
      </c>
      <c r="J66" s="47">
        <f t="shared" si="27"/>
        <v>0</v>
      </c>
      <c r="K66" s="27"/>
    </row>
    <row r="67" spans="1:226" s="28" customFormat="1" ht="12">
      <c r="A67" s="1254"/>
      <c r="B67" s="1255"/>
      <c r="C67" s="1256"/>
      <c r="D67" s="1257"/>
      <c r="E67" s="41">
        <v>6059</v>
      </c>
      <c r="F67" s="30">
        <f t="shared" ref="F67" si="28">SUM(G67:J67)</f>
        <v>1225861</v>
      </c>
      <c r="G67" s="30">
        <v>1225861</v>
      </c>
      <c r="H67" s="30"/>
      <c r="I67" s="30"/>
      <c r="J67" s="48"/>
      <c r="K67" s="27"/>
    </row>
    <row r="68" spans="1:226" s="28" customFormat="1" ht="22.5" customHeight="1">
      <c r="A68" s="1258" t="s">
        <v>173</v>
      </c>
      <c r="B68" s="1287" t="s">
        <v>287</v>
      </c>
      <c r="C68" s="1260">
        <v>750</v>
      </c>
      <c r="D68" s="1261" t="s">
        <v>45</v>
      </c>
      <c r="E68" s="34" t="s">
        <v>32</v>
      </c>
      <c r="F68" s="35">
        <f>SUM(F69,F76)</f>
        <v>714000</v>
      </c>
      <c r="G68" s="35">
        <f t="shared" ref="G68:J68" si="29">SUM(G69,G76)</f>
        <v>214200</v>
      </c>
      <c r="H68" s="35">
        <f t="shared" si="29"/>
        <v>499800</v>
      </c>
      <c r="I68" s="35">
        <f t="shared" si="29"/>
        <v>0</v>
      </c>
      <c r="J68" s="46">
        <f t="shared" si="29"/>
        <v>0</v>
      </c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</row>
    <row r="69" spans="1:226" s="28" customFormat="1" ht="20.100000000000001" customHeight="1">
      <c r="A69" s="1290"/>
      <c r="B69" s="1288"/>
      <c r="C69" s="1292"/>
      <c r="D69" s="1285"/>
      <c r="E69" s="31" t="s">
        <v>74</v>
      </c>
      <c r="F69" s="32">
        <f>SUM(F70,F73)</f>
        <v>714000</v>
      </c>
      <c r="G69" s="32">
        <f t="shared" ref="G69:J69" si="30">SUM(G70,G73)</f>
        <v>214200</v>
      </c>
      <c r="H69" s="32">
        <f t="shared" si="30"/>
        <v>499800</v>
      </c>
      <c r="I69" s="32">
        <f t="shared" si="30"/>
        <v>0</v>
      </c>
      <c r="J69" s="47">
        <f t="shared" si="30"/>
        <v>0</v>
      </c>
      <c r="K69" s="27"/>
    </row>
    <row r="70" spans="1:226" s="28" customFormat="1" ht="22.5">
      <c r="A70" s="1290"/>
      <c r="B70" s="1288"/>
      <c r="C70" s="1292"/>
      <c r="D70" s="1285"/>
      <c r="E70" s="38" t="s">
        <v>61</v>
      </c>
      <c r="F70" s="29">
        <f>SUM(F71:F72)</f>
        <v>0</v>
      </c>
      <c r="G70" s="29">
        <f t="shared" ref="G70:J70" si="31">SUM(G71:G72)</f>
        <v>0</v>
      </c>
      <c r="H70" s="29">
        <f t="shared" si="31"/>
        <v>0</v>
      </c>
      <c r="I70" s="29">
        <f t="shared" si="31"/>
        <v>0</v>
      </c>
      <c r="J70" s="49">
        <f t="shared" si="31"/>
        <v>0</v>
      </c>
      <c r="K70" s="27"/>
    </row>
    <row r="71" spans="1:226" s="28" customFormat="1" ht="15" hidden="1" customHeight="1">
      <c r="A71" s="1290"/>
      <c r="B71" s="1288"/>
      <c r="C71" s="1292"/>
      <c r="D71" s="1285"/>
      <c r="E71" s="3"/>
      <c r="F71" s="30">
        <f>SUM(G71:J71)</f>
        <v>0</v>
      </c>
      <c r="G71" s="30"/>
      <c r="H71" s="30"/>
      <c r="I71" s="30"/>
      <c r="J71" s="48"/>
      <c r="K71" s="27"/>
    </row>
    <row r="72" spans="1:226" s="28" customFormat="1" ht="15" hidden="1" customHeight="1">
      <c r="A72" s="1290"/>
      <c r="B72" s="1288"/>
      <c r="C72" s="1292"/>
      <c r="D72" s="1285"/>
      <c r="E72" s="3"/>
      <c r="F72" s="30">
        <f>SUM(G72:J72)</f>
        <v>0</v>
      </c>
      <c r="G72" s="30"/>
      <c r="H72" s="30"/>
      <c r="I72" s="30"/>
      <c r="J72" s="48"/>
      <c r="K72" s="27"/>
    </row>
    <row r="73" spans="1:226" s="28" customFormat="1" ht="22.5">
      <c r="A73" s="1290"/>
      <c r="B73" s="1288"/>
      <c r="C73" s="1292"/>
      <c r="D73" s="1285"/>
      <c r="E73" s="38" t="s">
        <v>62</v>
      </c>
      <c r="F73" s="29">
        <f>SUM(F74:F75)</f>
        <v>714000</v>
      </c>
      <c r="G73" s="29">
        <f t="shared" ref="G73:J73" si="32">SUM(G74:G75)</f>
        <v>214200</v>
      </c>
      <c r="H73" s="29">
        <f t="shared" si="32"/>
        <v>499800</v>
      </c>
      <c r="I73" s="29">
        <f t="shared" si="32"/>
        <v>0</v>
      </c>
      <c r="J73" s="49">
        <f t="shared" si="32"/>
        <v>0</v>
      </c>
      <c r="K73" s="27"/>
    </row>
    <row r="74" spans="1:226" s="28" customFormat="1" ht="12">
      <c r="A74" s="1290"/>
      <c r="B74" s="1288"/>
      <c r="C74" s="1292"/>
      <c r="D74" s="1285"/>
      <c r="E74" s="66" t="s">
        <v>99</v>
      </c>
      <c r="F74" s="30">
        <f>SUM(G74:J74)</f>
        <v>499800</v>
      </c>
      <c r="G74" s="30"/>
      <c r="H74" s="30">
        <v>499800</v>
      </c>
      <c r="I74" s="30"/>
      <c r="J74" s="48"/>
      <c r="K74" s="27"/>
    </row>
    <row r="75" spans="1:226" s="28" customFormat="1" ht="12">
      <c r="A75" s="1290"/>
      <c r="B75" s="1288"/>
      <c r="C75" s="1292"/>
      <c r="D75" s="1285"/>
      <c r="E75" s="66" t="s">
        <v>57</v>
      </c>
      <c r="F75" s="30">
        <f>SUM(G75:J75)</f>
        <v>214200</v>
      </c>
      <c r="G75" s="30">
        <v>214200</v>
      </c>
      <c r="H75" s="30"/>
      <c r="I75" s="30"/>
      <c r="J75" s="48"/>
      <c r="K75" s="27"/>
    </row>
    <row r="76" spans="1:226" s="28" customFormat="1" ht="20.100000000000001" customHeight="1">
      <c r="A76" s="1290"/>
      <c r="B76" s="1288"/>
      <c r="C76" s="1292"/>
      <c r="D76" s="1285"/>
      <c r="E76" s="33" t="s">
        <v>63</v>
      </c>
      <c r="F76" s="32">
        <f>SUM(F77:F78)</f>
        <v>0</v>
      </c>
      <c r="G76" s="32">
        <f t="shared" ref="G76:J76" si="33">SUM(G77:G78)</f>
        <v>0</v>
      </c>
      <c r="H76" s="32">
        <f t="shared" si="33"/>
        <v>0</v>
      </c>
      <c r="I76" s="32">
        <f t="shared" si="33"/>
        <v>0</v>
      </c>
      <c r="J76" s="47">
        <f t="shared" si="33"/>
        <v>0</v>
      </c>
      <c r="K76" s="27"/>
    </row>
    <row r="77" spans="1:226" s="27" customFormat="1" ht="20.100000000000001" hidden="1" customHeight="1">
      <c r="A77" s="1290"/>
      <c r="B77" s="1288"/>
      <c r="C77" s="1292"/>
      <c r="D77" s="1285"/>
      <c r="E77" s="62"/>
      <c r="F77" s="30">
        <f t="shared" ref="F77:F78" si="34">SUM(G77:J77)</f>
        <v>0</v>
      </c>
      <c r="G77" s="63"/>
      <c r="H77" s="63"/>
      <c r="I77" s="63"/>
      <c r="J77" s="64"/>
    </row>
    <row r="78" spans="1:226" s="27" customFormat="1" ht="20.100000000000001" hidden="1" customHeight="1">
      <c r="A78" s="1291"/>
      <c r="B78" s="1289"/>
      <c r="C78" s="1293"/>
      <c r="D78" s="1286"/>
      <c r="E78" s="62"/>
      <c r="F78" s="30">
        <f t="shared" si="34"/>
        <v>0</v>
      </c>
      <c r="G78" s="63"/>
      <c r="H78" s="63"/>
      <c r="I78" s="63"/>
      <c r="J78" s="64"/>
    </row>
    <row r="79" spans="1:226" s="28" customFormat="1" ht="22.5" customHeight="1">
      <c r="A79" s="1254" t="s">
        <v>174</v>
      </c>
      <c r="B79" s="1255" t="s">
        <v>288</v>
      </c>
      <c r="C79" s="1256">
        <v>750</v>
      </c>
      <c r="D79" s="1257" t="s">
        <v>45</v>
      </c>
      <c r="E79" s="34" t="s">
        <v>32</v>
      </c>
      <c r="F79" s="35">
        <f>SUM(F80,F87)</f>
        <v>714286</v>
      </c>
      <c r="G79" s="35">
        <f t="shared" ref="G79:J79" si="35">SUM(G80,G87)</f>
        <v>214286</v>
      </c>
      <c r="H79" s="35">
        <f t="shared" si="35"/>
        <v>500000</v>
      </c>
      <c r="I79" s="35">
        <f t="shared" si="35"/>
        <v>0</v>
      </c>
      <c r="J79" s="46">
        <f t="shared" si="35"/>
        <v>0</v>
      </c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27"/>
      <c r="FV79" s="27"/>
      <c r="FW79" s="27"/>
      <c r="FX79" s="27"/>
      <c r="FY79" s="27"/>
      <c r="FZ79" s="27"/>
      <c r="GA79" s="27"/>
      <c r="GB79" s="27"/>
      <c r="GC79" s="27"/>
      <c r="GD79" s="27"/>
      <c r="GE79" s="27"/>
      <c r="GF79" s="27"/>
      <c r="GG79" s="27"/>
      <c r="GH79" s="27"/>
      <c r="GI79" s="27"/>
      <c r="GJ79" s="27"/>
      <c r="GK79" s="27"/>
      <c r="GL79" s="27"/>
      <c r="GM79" s="27"/>
      <c r="GN79" s="27"/>
      <c r="GO79" s="27"/>
      <c r="GP79" s="27"/>
      <c r="GQ79" s="27"/>
      <c r="GR79" s="27"/>
      <c r="GS79" s="27"/>
      <c r="GT79" s="27"/>
      <c r="GU79" s="27"/>
      <c r="GV79" s="27"/>
      <c r="GW79" s="27"/>
      <c r="GX79" s="27"/>
      <c r="GY79" s="27"/>
      <c r="GZ79" s="27"/>
      <c r="HA79" s="27"/>
      <c r="HB79" s="27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</row>
    <row r="80" spans="1:226" s="28" customFormat="1" ht="20.100000000000001" customHeight="1">
      <c r="A80" s="1254"/>
      <c r="B80" s="1255"/>
      <c r="C80" s="1256"/>
      <c r="D80" s="1257"/>
      <c r="E80" s="31" t="s">
        <v>74</v>
      </c>
      <c r="F80" s="32">
        <f>SUM(F81,F84)</f>
        <v>714286</v>
      </c>
      <c r="G80" s="32">
        <f t="shared" ref="G80:J80" si="36">SUM(G81,G84)</f>
        <v>214286</v>
      </c>
      <c r="H80" s="32">
        <f t="shared" si="36"/>
        <v>500000</v>
      </c>
      <c r="I80" s="32">
        <f t="shared" si="36"/>
        <v>0</v>
      </c>
      <c r="J80" s="47">
        <f t="shared" si="36"/>
        <v>0</v>
      </c>
      <c r="K80" s="27"/>
    </row>
    <row r="81" spans="1:226" s="28" customFormat="1" ht="22.5">
      <c r="A81" s="1254"/>
      <c r="B81" s="1255"/>
      <c r="C81" s="1256"/>
      <c r="D81" s="1257"/>
      <c r="E81" s="38" t="s">
        <v>61</v>
      </c>
      <c r="F81" s="29">
        <f>SUM(F82:F83)</f>
        <v>0</v>
      </c>
      <c r="G81" s="29">
        <f t="shared" ref="G81:J81" si="37">SUM(G82:G83)</f>
        <v>0</v>
      </c>
      <c r="H81" s="29">
        <f t="shared" si="37"/>
        <v>0</v>
      </c>
      <c r="I81" s="29">
        <f t="shared" si="37"/>
        <v>0</v>
      </c>
      <c r="J81" s="49">
        <f t="shared" si="37"/>
        <v>0</v>
      </c>
      <c r="K81" s="27"/>
    </row>
    <row r="82" spans="1:226" s="28" customFormat="1" ht="15" hidden="1" customHeight="1">
      <c r="A82" s="1254"/>
      <c r="B82" s="1255"/>
      <c r="C82" s="1256"/>
      <c r="D82" s="1257"/>
      <c r="E82" s="3"/>
      <c r="F82" s="30">
        <f>SUM(G82:J82)</f>
        <v>0</v>
      </c>
      <c r="G82" s="30"/>
      <c r="H82" s="30"/>
      <c r="I82" s="30"/>
      <c r="J82" s="48"/>
      <c r="K82" s="27"/>
    </row>
    <row r="83" spans="1:226" s="28" customFormat="1" ht="15" hidden="1" customHeight="1">
      <c r="A83" s="1254"/>
      <c r="B83" s="1255"/>
      <c r="C83" s="1256"/>
      <c r="D83" s="1257"/>
      <c r="E83" s="3"/>
      <c r="F83" s="30">
        <f>SUM(G83:J83)</f>
        <v>0</v>
      </c>
      <c r="G83" s="30"/>
      <c r="H83" s="30"/>
      <c r="I83" s="30"/>
      <c r="J83" s="48"/>
      <c r="K83" s="27"/>
    </row>
    <row r="84" spans="1:226" s="28" customFormat="1" ht="22.5">
      <c r="A84" s="1254"/>
      <c r="B84" s="1255"/>
      <c r="C84" s="1256"/>
      <c r="D84" s="1257"/>
      <c r="E84" s="38" t="s">
        <v>62</v>
      </c>
      <c r="F84" s="29">
        <f>SUM(F85:F86)</f>
        <v>714286</v>
      </c>
      <c r="G84" s="29">
        <f t="shared" ref="G84:J84" si="38">SUM(G85:G86)</f>
        <v>214286</v>
      </c>
      <c r="H84" s="29">
        <f t="shared" si="38"/>
        <v>500000</v>
      </c>
      <c r="I84" s="29">
        <f t="shared" si="38"/>
        <v>0</v>
      </c>
      <c r="J84" s="49">
        <f t="shared" si="38"/>
        <v>0</v>
      </c>
      <c r="K84" s="27"/>
    </row>
    <row r="85" spans="1:226" s="28" customFormat="1" ht="12">
      <c r="A85" s="1254"/>
      <c r="B85" s="1255"/>
      <c r="C85" s="1256"/>
      <c r="D85" s="1257"/>
      <c r="E85" s="70" t="s">
        <v>99</v>
      </c>
      <c r="F85" s="30">
        <f>SUM(G85:J85)</f>
        <v>500000</v>
      </c>
      <c r="G85" s="30"/>
      <c r="H85" s="30">
        <v>500000</v>
      </c>
      <c r="I85" s="30"/>
      <c r="J85" s="48"/>
      <c r="K85" s="27"/>
    </row>
    <row r="86" spans="1:226" s="28" customFormat="1" ht="12">
      <c r="A86" s="1254"/>
      <c r="B86" s="1255"/>
      <c r="C86" s="1256"/>
      <c r="D86" s="1257"/>
      <c r="E86" s="70" t="s">
        <v>57</v>
      </c>
      <c r="F86" s="30">
        <f>SUM(G86:J86)</f>
        <v>214286</v>
      </c>
      <c r="G86" s="30">
        <v>214286</v>
      </c>
      <c r="H86" s="30"/>
      <c r="I86" s="30"/>
      <c r="J86" s="48"/>
      <c r="K86" s="27"/>
    </row>
    <row r="87" spans="1:226" s="28" customFormat="1" ht="20.100000000000001" customHeight="1">
      <c r="A87" s="1254"/>
      <c r="B87" s="1255"/>
      <c r="C87" s="1256"/>
      <c r="D87" s="1257"/>
      <c r="E87" s="33" t="s">
        <v>63</v>
      </c>
      <c r="F87" s="32">
        <f t="shared" ref="F87:J87" si="39">SUM(F88:F88)</f>
        <v>0</v>
      </c>
      <c r="G87" s="32">
        <f t="shared" si="39"/>
        <v>0</v>
      </c>
      <c r="H87" s="32">
        <f t="shared" si="39"/>
        <v>0</v>
      </c>
      <c r="I87" s="32">
        <f t="shared" si="39"/>
        <v>0</v>
      </c>
      <c r="J87" s="47">
        <f t="shared" si="39"/>
        <v>0</v>
      </c>
      <c r="K87" s="27"/>
    </row>
    <row r="88" spans="1:226" s="28" customFormat="1" ht="15" hidden="1" customHeight="1">
      <c r="A88" s="1254"/>
      <c r="B88" s="1255"/>
      <c r="C88" s="1256"/>
      <c r="D88" s="1257"/>
      <c r="E88" s="41"/>
      <c r="F88" s="30">
        <f t="shared" ref="F88" si="40">SUM(G88:J88)</f>
        <v>0</v>
      </c>
      <c r="G88" s="30"/>
      <c r="H88" s="30"/>
      <c r="I88" s="30"/>
      <c r="J88" s="48"/>
      <c r="K88" s="27"/>
    </row>
    <row r="89" spans="1:226" s="28" customFormat="1" ht="22.5" customHeight="1">
      <c r="A89" s="1254" t="s">
        <v>175</v>
      </c>
      <c r="B89" s="1255" t="s">
        <v>289</v>
      </c>
      <c r="C89" s="1256">
        <v>750</v>
      </c>
      <c r="D89" s="1257" t="s">
        <v>205</v>
      </c>
      <c r="E89" s="34" t="s">
        <v>32</v>
      </c>
      <c r="F89" s="35">
        <f>SUM(F90,F99)</f>
        <v>340000</v>
      </c>
      <c r="G89" s="35">
        <f t="shared" ref="G89:J89" si="41">SUM(G90,G99)</f>
        <v>0</v>
      </c>
      <c r="H89" s="35">
        <f t="shared" si="41"/>
        <v>0</v>
      </c>
      <c r="I89" s="35">
        <f t="shared" si="41"/>
        <v>340000</v>
      </c>
      <c r="J89" s="46">
        <f t="shared" si="41"/>
        <v>0</v>
      </c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  <c r="FJ89" s="27"/>
      <c r="FK89" s="27"/>
      <c r="FL89" s="27"/>
      <c r="FM89" s="27"/>
      <c r="FN89" s="27"/>
      <c r="FO89" s="27"/>
      <c r="FP89" s="27"/>
      <c r="FQ89" s="27"/>
      <c r="FR89" s="27"/>
      <c r="FS89" s="27"/>
      <c r="FT89" s="27"/>
      <c r="FU89" s="27"/>
      <c r="FV89" s="27"/>
      <c r="FW89" s="27"/>
      <c r="FX89" s="27"/>
      <c r="FY89" s="27"/>
      <c r="FZ89" s="27"/>
      <c r="GA89" s="27"/>
      <c r="GB89" s="27"/>
      <c r="GC89" s="27"/>
      <c r="GD89" s="27"/>
      <c r="GE89" s="27"/>
      <c r="GF89" s="27"/>
      <c r="GG89" s="27"/>
      <c r="GH89" s="27"/>
      <c r="GI89" s="27"/>
      <c r="GJ89" s="27"/>
      <c r="GK89" s="27"/>
      <c r="GL89" s="27"/>
      <c r="GM89" s="27"/>
      <c r="GN89" s="27"/>
      <c r="GO89" s="27"/>
      <c r="GP89" s="27"/>
      <c r="GQ89" s="27"/>
      <c r="GR89" s="27"/>
      <c r="GS89" s="27"/>
      <c r="GT89" s="27"/>
      <c r="GU89" s="27"/>
      <c r="GV89" s="27"/>
      <c r="GW89" s="27"/>
      <c r="GX89" s="27"/>
      <c r="GY89" s="27"/>
      <c r="GZ89" s="27"/>
      <c r="HA89" s="27"/>
      <c r="HB89" s="27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</row>
    <row r="90" spans="1:226" s="28" customFormat="1" ht="21">
      <c r="A90" s="1254"/>
      <c r="B90" s="1255"/>
      <c r="C90" s="1256"/>
      <c r="D90" s="1257"/>
      <c r="E90" s="31" t="s">
        <v>75</v>
      </c>
      <c r="F90" s="32">
        <f>SUM(F91,F95)</f>
        <v>340000</v>
      </c>
      <c r="G90" s="32">
        <f t="shared" ref="G90:J90" si="42">SUM(G91,G95)</f>
        <v>0</v>
      </c>
      <c r="H90" s="32">
        <f t="shared" si="42"/>
        <v>0</v>
      </c>
      <c r="I90" s="32">
        <f t="shared" si="42"/>
        <v>340000</v>
      </c>
      <c r="J90" s="47">
        <f t="shared" si="42"/>
        <v>0</v>
      </c>
      <c r="K90" s="27"/>
    </row>
    <row r="91" spans="1:226" s="28" customFormat="1" ht="22.5">
      <c r="A91" s="1254"/>
      <c r="B91" s="1255"/>
      <c r="C91" s="1256"/>
      <c r="D91" s="1257"/>
      <c r="E91" s="38" t="s">
        <v>61</v>
      </c>
      <c r="F91" s="29">
        <f>SUM(F92:F94)</f>
        <v>323000</v>
      </c>
      <c r="G91" s="29">
        <f t="shared" ref="G91:J91" si="43">SUM(G92:G94)</f>
        <v>0</v>
      </c>
      <c r="H91" s="29">
        <f t="shared" si="43"/>
        <v>0</v>
      </c>
      <c r="I91" s="29">
        <f t="shared" si="43"/>
        <v>323000</v>
      </c>
      <c r="J91" s="49">
        <f t="shared" si="43"/>
        <v>0</v>
      </c>
      <c r="K91" s="27"/>
    </row>
    <row r="92" spans="1:226" s="28" customFormat="1" ht="12">
      <c r="A92" s="1254"/>
      <c r="B92" s="1255"/>
      <c r="C92" s="1256"/>
      <c r="D92" s="1257"/>
      <c r="E92" s="66" t="s">
        <v>48</v>
      </c>
      <c r="F92" s="30">
        <f>SUM(G92:J92)</f>
        <v>15500</v>
      </c>
      <c r="G92" s="30"/>
      <c r="H92" s="30"/>
      <c r="I92" s="30">
        <v>15500</v>
      </c>
      <c r="J92" s="48"/>
      <c r="K92" s="27"/>
    </row>
    <row r="93" spans="1:226" s="28" customFormat="1" ht="12">
      <c r="A93" s="1254"/>
      <c r="B93" s="1255"/>
      <c r="C93" s="1256"/>
      <c r="D93" s="1257"/>
      <c r="E93" s="66" t="s">
        <v>50</v>
      </c>
      <c r="F93" s="30">
        <f>SUM(G93:J93)</f>
        <v>2500</v>
      </c>
      <c r="G93" s="30"/>
      <c r="H93" s="30"/>
      <c r="I93" s="30">
        <v>2500</v>
      </c>
      <c r="J93" s="48"/>
      <c r="K93" s="27"/>
    </row>
    <row r="94" spans="1:226" s="28" customFormat="1" ht="12">
      <c r="A94" s="1254"/>
      <c r="B94" s="1255"/>
      <c r="C94" s="1256"/>
      <c r="D94" s="1257"/>
      <c r="E94" s="66" t="s">
        <v>52</v>
      </c>
      <c r="F94" s="30">
        <f>SUM(G94:J94)</f>
        <v>305000</v>
      </c>
      <c r="G94" s="30"/>
      <c r="H94" s="30"/>
      <c r="I94" s="30">
        <v>305000</v>
      </c>
      <c r="J94" s="48"/>
      <c r="K94" s="27"/>
    </row>
    <row r="95" spans="1:226" s="28" customFormat="1" ht="22.5">
      <c r="A95" s="1254"/>
      <c r="B95" s="1255"/>
      <c r="C95" s="1256"/>
      <c r="D95" s="1257"/>
      <c r="E95" s="38" t="s">
        <v>62</v>
      </c>
      <c r="F95" s="29">
        <f>SUM(F96:F98)</f>
        <v>17000</v>
      </c>
      <c r="G95" s="29">
        <f t="shared" ref="G95:J95" si="44">SUM(G96:G98)</f>
        <v>0</v>
      </c>
      <c r="H95" s="29">
        <f t="shared" si="44"/>
        <v>0</v>
      </c>
      <c r="I95" s="29">
        <f t="shared" si="44"/>
        <v>17000</v>
      </c>
      <c r="J95" s="49">
        <f t="shared" si="44"/>
        <v>0</v>
      </c>
      <c r="K95" s="27"/>
    </row>
    <row r="96" spans="1:226" s="28" customFormat="1" ht="12">
      <c r="A96" s="1254"/>
      <c r="B96" s="1255"/>
      <c r="C96" s="1256"/>
      <c r="D96" s="1257"/>
      <c r="E96" s="66" t="s">
        <v>54</v>
      </c>
      <c r="F96" s="30">
        <f>SUM(G96:J96)</f>
        <v>1500</v>
      </c>
      <c r="G96" s="30"/>
      <c r="H96" s="30"/>
      <c r="I96" s="30">
        <v>1500</v>
      </c>
      <c r="J96" s="48"/>
      <c r="K96" s="27"/>
    </row>
    <row r="97" spans="1:226" s="28" customFormat="1" ht="12">
      <c r="A97" s="1254"/>
      <c r="B97" s="1255"/>
      <c r="C97" s="1256"/>
      <c r="D97" s="1257"/>
      <c r="E97" s="66" t="s">
        <v>56</v>
      </c>
      <c r="F97" s="30">
        <f>SUM(G97:J97)</f>
        <v>1000</v>
      </c>
      <c r="G97" s="30"/>
      <c r="H97" s="30"/>
      <c r="I97" s="30">
        <v>1000</v>
      </c>
      <c r="J97" s="48"/>
      <c r="K97" s="27"/>
    </row>
    <row r="98" spans="1:226" s="28" customFormat="1" ht="12">
      <c r="A98" s="1254"/>
      <c r="B98" s="1255"/>
      <c r="C98" s="1256"/>
      <c r="D98" s="1257"/>
      <c r="E98" s="66" t="s">
        <v>136</v>
      </c>
      <c r="F98" s="30">
        <f>SUM(G98:J98)</f>
        <v>14500</v>
      </c>
      <c r="G98" s="30"/>
      <c r="H98" s="30"/>
      <c r="I98" s="30">
        <v>14500</v>
      </c>
      <c r="J98" s="48"/>
      <c r="K98" s="27"/>
    </row>
    <row r="99" spans="1:226" s="28" customFormat="1" ht="20.100000000000001" customHeight="1">
      <c r="A99" s="1254"/>
      <c r="B99" s="1255"/>
      <c r="C99" s="1256"/>
      <c r="D99" s="1257"/>
      <c r="E99" s="33" t="s">
        <v>63</v>
      </c>
      <c r="F99" s="32">
        <f>SUM(F100:F101)</f>
        <v>0</v>
      </c>
      <c r="G99" s="32">
        <f t="shared" ref="G99:J99" si="45">SUM(G100:G101)</f>
        <v>0</v>
      </c>
      <c r="H99" s="32">
        <f t="shared" si="45"/>
        <v>0</v>
      </c>
      <c r="I99" s="32">
        <f t="shared" si="45"/>
        <v>0</v>
      </c>
      <c r="J99" s="47">
        <f t="shared" si="45"/>
        <v>0</v>
      </c>
      <c r="K99" s="27"/>
    </row>
    <row r="100" spans="1:226" s="28" customFormat="1" ht="15" hidden="1" customHeight="1">
      <c r="A100" s="1254"/>
      <c r="B100" s="1255"/>
      <c r="C100" s="1256"/>
      <c r="D100" s="1257"/>
      <c r="E100" s="66"/>
      <c r="F100" s="30">
        <f t="shared" ref="F100:F101" si="46">SUM(G100:J100)</f>
        <v>0</v>
      </c>
      <c r="G100" s="30"/>
      <c r="H100" s="30"/>
      <c r="I100" s="30"/>
      <c r="J100" s="48"/>
      <c r="K100" s="27"/>
    </row>
    <row r="101" spans="1:226" s="28" customFormat="1" ht="15" hidden="1" customHeight="1">
      <c r="A101" s="1254"/>
      <c r="B101" s="1255"/>
      <c r="C101" s="1256"/>
      <c r="D101" s="1257"/>
      <c r="E101" s="41"/>
      <c r="F101" s="30">
        <f t="shared" si="46"/>
        <v>0</v>
      </c>
      <c r="G101" s="30"/>
      <c r="H101" s="30"/>
      <c r="I101" s="30"/>
      <c r="J101" s="48"/>
      <c r="K101" s="27"/>
    </row>
    <row r="102" spans="1:226" s="28" customFormat="1" ht="22.5" customHeight="1">
      <c r="A102" s="1254" t="s">
        <v>176</v>
      </c>
      <c r="B102" s="1255" t="s">
        <v>290</v>
      </c>
      <c r="C102" s="1256">
        <v>750</v>
      </c>
      <c r="D102" s="1257" t="s">
        <v>205</v>
      </c>
      <c r="E102" s="34" t="s">
        <v>32</v>
      </c>
      <c r="F102" s="35">
        <f>SUM(F103,F111)</f>
        <v>400000</v>
      </c>
      <c r="G102" s="35">
        <f t="shared" ref="G102:J102" si="47">SUM(G103,G111)</f>
        <v>0</v>
      </c>
      <c r="H102" s="35">
        <f t="shared" si="47"/>
        <v>0</v>
      </c>
      <c r="I102" s="35">
        <f t="shared" si="47"/>
        <v>400000</v>
      </c>
      <c r="J102" s="46">
        <f t="shared" si="47"/>
        <v>0</v>
      </c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7"/>
      <c r="HA102" s="27"/>
      <c r="HB102" s="27"/>
      <c r="HC102" s="27"/>
      <c r="HD102" s="27"/>
      <c r="HE102" s="27"/>
      <c r="HF102" s="27"/>
      <c r="HG102" s="27"/>
      <c r="HH102" s="27"/>
      <c r="HI102" s="27"/>
      <c r="HJ102" s="27"/>
      <c r="HK102" s="27"/>
      <c r="HL102" s="27"/>
      <c r="HM102" s="27"/>
      <c r="HN102" s="27"/>
      <c r="HO102" s="27"/>
      <c r="HP102" s="27"/>
      <c r="HQ102" s="27"/>
      <c r="HR102" s="27"/>
    </row>
    <row r="103" spans="1:226" s="28" customFormat="1" ht="21">
      <c r="A103" s="1254"/>
      <c r="B103" s="1255"/>
      <c r="C103" s="1256"/>
      <c r="D103" s="1257"/>
      <c r="E103" s="31" t="s">
        <v>75</v>
      </c>
      <c r="F103" s="32">
        <f>SUM(F104,F108)</f>
        <v>400000</v>
      </c>
      <c r="G103" s="32">
        <f t="shared" ref="G103:J103" si="48">SUM(G104,G108)</f>
        <v>0</v>
      </c>
      <c r="H103" s="32">
        <f t="shared" si="48"/>
        <v>0</v>
      </c>
      <c r="I103" s="32">
        <f t="shared" si="48"/>
        <v>400000</v>
      </c>
      <c r="J103" s="47">
        <f t="shared" si="48"/>
        <v>0</v>
      </c>
      <c r="K103" s="27"/>
    </row>
    <row r="104" spans="1:226" s="28" customFormat="1" ht="22.5">
      <c r="A104" s="1254"/>
      <c r="B104" s="1255"/>
      <c r="C104" s="1256"/>
      <c r="D104" s="1257"/>
      <c r="E104" s="38" t="s">
        <v>61</v>
      </c>
      <c r="F104" s="29">
        <f>SUM(F105:F107)</f>
        <v>370000</v>
      </c>
      <c r="G104" s="29">
        <f t="shared" ref="G104:J104" si="49">SUM(G105:G107)</f>
        <v>0</v>
      </c>
      <c r="H104" s="29">
        <f t="shared" si="49"/>
        <v>0</v>
      </c>
      <c r="I104" s="29">
        <f t="shared" si="49"/>
        <v>370000</v>
      </c>
      <c r="J104" s="49">
        <f t="shared" si="49"/>
        <v>0</v>
      </c>
      <c r="K104" s="27"/>
    </row>
    <row r="105" spans="1:226" s="28" customFormat="1" ht="12">
      <c r="A105" s="1254"/>
      <c r="B105" s="1255"/>
      <c r="C105" s="1256"/>
      <c r="D105" s="1257"/>
      <c r="E105" s="66" t="s">
        <v>48</v>
      </c>
      <c r="F105" s="30">
        <f>SUM(G105:J105)</f>
        <v>6200</v>
      </c>
      <c r="G105" s="30"/>
      <c r="H105" s="30"/>
      <c r="I105" s="30">
        <v>6200</v>
      </c>
      <c r="J105" s="48"/>
      <c r="K105" s="27"/>
    </row>
    <row r="106" spans="1:226" s="28" customFormat="1" ht="12">
      <c r="A106" s="1254"/>
      <c r="B106" s="1255"/>
      <c r="C106" s="1256"/>
      <c r="D106" s="1257"/>
      <c r="E106" s="66" t="s">
        <v>50</v>
      </c>
      <c r="F106" s="30">
        <f>SUM(G106:J106)</f>
        <v>900</v>
      </c>
      <c r="G106" s="30"/>
      <c r="H106" s="30"/>
      <c r="I106" s="30">
        <v>900</v>
      </c>
      <c r="J106" s="48"/>
      <c r="K106" s="27"/>
    </row>
    <row r="107" spans="1:226" s="28" customFormat="1" ht="12">
      <c r="A107" s="1254"/>
      <c r="B107" s="1255"/>
      <c r="C107" s="1256"/>
      <c r="D107" s="1257"/>
      <c r="E107" s="66" t="s">
        <v>52</v>
      </c>
      <c r="F107" s="30">
        <f>SUM(G107:J107)</f>
        <v>362900</v>
      </c>
      <c r="G107" s="30"/>
      <c r="H107" s="30"/>
      <c r="I107" s="30">
        <v>362900</v>
      </c>
      <c r="J107" s="48"/>
      <c r="K107" s="27"/>
    </row>
    <row r="108" spans="1:226" s="28" customFormat="1" ht="22.5">
      <c r="A108" s="1254"/>
      <c r="B108" s="1255"/>
      <c r="C108" s="1256"/>
      <c r="D108" s="1257"/>
      <c r="E108" s="38" t="s">
        <v>62</v>
      </c>
      <c r="F108" s="29">
        <f>SUM(F109:F110)</f>
        <v>30000</v>
      </c>
      <c r="G108" s="29">
        <f t="shared" ref="G108:J108" si="50">SUM(G109:G110)</f>
        <v>0</v>
      </c>
      <c r="H108" s="29">
        <f t="shared" si="50"/>
        <v>0</v>
      </c>
      <c r="I108" s="29">
        <f t="shared" si="50"/>
        <v>30000</v>
      </c>
      <c r="J108" s="49">
        <f t="shared" si="50"/>
        <v>0</v>
      </c>
      <c r="K108" s="27"/>
    </row>
    <row r="109" spans="1:226" s="28" customFormat="1" ht="12">
      <c r="A109" s="1254"/>
      <c r="B109" s="1255"/>
      <c r="C109" s="1256"/>
      <c r="D109" s="1257"/>
      <c r="E109" s="66" t="s">
        <v>56</v>
      </c>
      <c r="F109" s="30">
        <f>SUM(G109:J109)</f>
        <v>10000</v>
      </c>
      <c r="G109" s="30"/>
      <c r="H109" s="30"/>
      <c r="I109" s="30">
        <v>10000</v>
      </c>
      <c r="J109" s="48"/>
      <c r="K109" s="27"/>
    </row>
    <row r="110" spans="1:226" s="28" customFormat="1" ht="12">
      <c r="A110" s="1254"/>
      <c r="B110" s="1255"/>
      <c r="C110" s="1256"/>
      <c r="D110" s="1257"/>
      <c r="E110" s="66" t="s">
        <v>136</v>
      </c>
      <c r="F110" s="30">
        <f>SUM(G110:J110)</f>
        <v>20000</v>
      </c>
      <c r="G110" s="30"/>
      <c r="H110" s="30"/>
      <c r="I110" s="30">
        <v>20000</v>
      </c>
      <c r="J110" s="48"/>
      <c r="K110" s="27"/>
    </row>
    <row r="111" spans="1:226" s="28" customFormat="1" ht="20.100000000000001" customHeight="1">
      <c r="A111" s="1254"/>
      <c r="B111" s="1255"/>
      <c r="C111" s="1256"/>
      <c r="D111" s="1257"/>
      <c r="E111" s="33" t="s">
        <v>63</v>
      </c>
      <c r="F111" s="32">
        <f>SUM(F112:F113)</f>
        <v>0</v>
      </c>
      <c r="G111" s="32">
        <f t="shared" ref="G111:J111" si="51">SUM(G112:G113)</f>
        <v>0</v>
      </c>
      <c r="H111" s="32">
        <f t="shared" si="51"/>
        <v>0</v>
      </c>
      <c r="I111" s="32">
        <f t="shared" si="51"/>
        <v>0</v>
      </c>
      <c r="J111" s="47">
        <f t="shared" si="51"/>
        <v>0</v>
      </c>
      <c r="K111" s="27"/>
    </row>
    <row r="112" spans="1:226" s="28" customFormat="1" ht="15" hidden="1" customHeight="1">
      <c r="A112" s="1254"/>
      <c r="B112" s="1255"/>
      <c r="C112" s="1256"/>
      <c r="D112" s="1257"/>
      <c r="E112" s="66"/>
      <c r="F112" s="30">
        <f t="shared" ref="F112:F113" si="52">SUM(G112:J112)</f>
        <v>0</v>
      </c>
      <c r="G112" s="30"/>
      <c r="H112" s="30"/>
      <c r="I112" s="30"/>
      <c r="J112" s="48"/>
      <c r="K112" s="27"/>
    </row>
    <row r="113" spans="1:226" s="28" customFormat="1" ht="15" hidden="1" customHeight="1">
      <c r="A113" s="1254"/>
      <c r="B113" s="1255"/>
      <c r="C113" s="1256"/>
      <c r="D113" s="1257"/>
      <c r="E113" s="41"/>
      <c r="F113" s="30">
        <f t="shared" si="52"/>
        <v>0</v>
      </c>
      <c r="G113" s="30"/>
      <c r="H113" s="30"/>
      <c r="I113" s="30"/>
      <c r="J113" s="48"/>
      <c r="K113" s="27"/>
    </row>
    <row r="114" spans="1:226" s="28" customFormat="1" ht="22.5" customHeight="1">
      <c r="A114" s="1254" t="s">
        <v>177</v>
      </c>
      <c r="B114" s="1255" t="s">
        <v>260</v>
      </c>
      <c r="C114" s="1256">
        <v>750</v>
      </c>
      <c r="D114" s="1257" t="s">
        <v>205</v>
      </c>
      <c r="E114" s="34" t="s">
        <v>32</v>
      </c>
      <c r="F114" s="35">
        <f>SUM(F115,F126)</f>
        <v>3200000</v>
      </c>
      <c r="G114" s="35">
        <f t="shared" ref="G114:J114" si="53">SUM(G115,G126)</f>
        <v>0</v>
      </c>
      <c r="H114" s="35">
        <f t="shared" si="53"/>
        <v>0</v>
      </c>
      <c r="I114" s="35">
        <f t="shared" si="53"/>
        <v>3200000</v>
      </c>
      <c r="J114" s="46">
        <f t="shared" si="53"/>
        <v>0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  <c r="FZ114" s="27"/>
      <c r="GA114" s="27"/>
      <c r="GB114" s="27"/>
      <c r="GC114" s="27"/>
      <c r="GD114" s="27"/>
      <c r="GE114" s="27"/>
      <c r="GF114" s="27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</row>
    <row r="115" spans="1:226" s="28" customFormat="1" ht="21">
      <c r="A115" s="1254"/>
      <c r="B115" s="1255"/>
      <c r="C115" s="1256"/>
      <c r="D115" s="1257"/>
      <c r="E115" s="31" t="s">
        <v>75</v>
      </c>
      <c r="F115" s="32">
        <f>SUM(F116,F119)</f>
        <v>3170000</v>
      </c>
      <c r="G115" s="32">
        <f t="shared" ref="G115:J115" si="54">SUM(G116,G119)</f>
        <v>0</v>
      </c>
      <c r="H115" s="32">
        <f t="shared" si="54"/>
        <v>0</v>
      </c>
      <c r="I115" s="32">
        <f t="shared" si="54"/>
        <v>3170000</v>
      </c>
      <c r="J115" s="47">
        <f t="shared" si="54"/>
        <v>0</v>
      </c>
      <c r="K115" s="27"/>
    </row>
    <row r="116" spans="1:226" s="28" customFormat="1" ht="22.5">
      <c r="A116" s="1254"/>
      <c r="B116" s="1255"/>
      <c r="C116" s="1256"/>
      <c r="D116" s="1257"/>
      <c r="E116" s="38" t="s">
        <v>61</v>
      </c>
      <c r="F116" s="29">
        <f>SUM(F117:F118)</f>
        <v>0</v>
      </c>
      <c r="G116" s="29">
        <f t="shared" ref="G116:J116" si="55">SUM(G117:G118)</f>
        <v>0</v>
      </c>
      <c r="H116" s="29">
        <f t="shared" si="55"/>
        <v>0</v>
      </c>
      <c r="I116" s="29">
        <f t="shared" si="55"/>
        <v>0</v>
      </c>
      <c r="J116" s="49">
        <f t="shared" si="55"/>
        <v>0</v>
      </c>
      <c r="K116" s="27"/>
    </row>
    <row r="117" spans="1:226" s="28" customFormat="1" ht="15" hidden="1" customHeight="1">
      <c r="A117" s="1254"/>
      <c r="B117" s="1255"/>
      <c r="C117" s="1256"/>
      <c r="D117" s="1257"/>
      <c r="E117" s="66"/>
      <c r="F117" s="30">
        <f>SUM(G117:J117)</f>
        <v>0</v>
      </c>
      <c r="G117" s="30"/>
      <c r="H117" s="30"/>
      <c r="I117" s="30"/>
      <c r="J117" s="48"/>
      <c r="K117" s="27"/>
    </row>
    <row r="118" spans="1:226" s="28" customFormat="1" ht="15" hidden="1" customHeight="1">
      <c r="A118" s="1254"/>
      <c r="B118" s="1255"/>
      <c r="C118" s="1256"/>
      <c r="D118" s="1257"/>
      <c r="E118" s="66"/>
      <c r="F118" s="30">
        <f>SUM(G118:J118)</f>
        <v>0</v>
      </c>
      <c r="G118" s="30"/>
      <c r="H118" s="30"/>
      <c r="I118" s="30"/>
      <c r="J118" s="48"/>
      <c r="K118" s="27"/>
    </row>
    <row r="119" spans="1:226" s="28" customFormat="1" ht="22.5">
      <c r="A119" s="1254"/>
      <c r="B119" s="1255"/>
      <c r="C119" s="1256"/>
      <c r="D119" s="1257"/>
      <c r="E119" s="38" t="s">
        <v>62</v>
      </c>
      <c r="F119" s="29">
        <f>SUM(F120:F125)</f>
        <v>3170000</v>
      </c>
      <c r="G119" s="29">
        <f t="shared" ref="G119:J119" si="56">SUM(G120:G125)</f>
        <v>0</v>
      </c>
      <c r="H119" s="29">
        <f t="shared" si="56"/>
        <v>0</v>
      </c>
      <c r="I119" s="29">
        <f t="shared" si="56"/>
        <v>3170000</v>
      </c>
      <c r="J119" s="49">
        <f t="shared" si="56"/>
        <v>0</v>
      </c>
      <c r="K119" s="27"/>
    </row>
    <row r="120" spans="1:226" s="28" customFormat="1" ht="12">
      <c r="A120" s="1254"/>
      <c r="B120" s="1255"/>
      <c r="C120" s="1256"/>
      <c r="D120" s="1257"/>
      <c r="E120" s="66" t="s">
        <v>206</v>
      </c>
      <c r="F120" s="30">
        <f>SUM(G120:J120)</f>
        <v>20000</v>
      </c>
      <c r="G120" s="30"/>
      <c r="H120" s="30"/>
      <c r="I120" s="30">
        <v>20000</v>
      </c>
      <c r="J120" s="48"/>
      <c r="K120" s="27"/>
    </row>
    <row r="121" spans="1:226" s="28" customFormat="1" ht="12">
      <c r="A121" s="1254"/>
      <c r="B121" s="1255"/>
      <c r="C121" s="1256"/>
      <c r="D121" s="1257"/>
      <c r="E121" s="66" t="s">
        <v>54</v>
      </c>
      <c r="F121" s="30">
        <f>SUM(G121:J121)</f>
        <v>250000</v>
      </c>
      <c r="G121" s="30"/>
      <c r="H121" s="30"/>
      <c r="I121" s="30">
        <v>250000</v>
      </c>
      <c r="J121" s="48"/>
      <c r="K121" s="27"/>
    </row>
    <row r="122" spans="1:226" s="28" customFormat="1" ht="12">
      <c r="A122" s="1254"/>
      <c r="B122" s="1255"/>
      <c r="C122" s="1256"/>
      <c r="D122" s="1257"/>
      <c r="E122" s="66" t="s">
        <v>56</v>
      </c>
      <c r="F122" s="30">
        <f t="shared" ref="F122:F124" si="57">SUM(G122:J122)</f>
        <v>2679000</v>
      </c>
      <c r="G122" s="30"/>
      <c r="H122" s="30"/>
      <c r="I122" s="30">
        <v>2679000</v>
      </c>
      <c r="J122" s="48"/>
      <c r="K122" s="27"/>
    </row>
    <row r="123" spans="1:226" s="28" customFormat="1" ht="12">
      <c r="A123" s="1254"/>
      <c r="B123" s="1255"/>
      <c r="C123" s="1256"/>
      <c r="D123" s="1257"/>
      <c r="E123" s="66" t="s">
        <v>134</v>
      </c>
      <c r="F123" s="30">
        <f t="shared" si="57"/>
        <v>1000</v>
      </c>
      <c r="G123" s="30"/>
      <c r="H123" s="30"/>
      <c r="I123" s="30">
        <v>1000</v>
      </c>
      <c r="J123" s="48"/>
      <c r="K123" s="27"/>
    </row>
    <row r="124" spans="1:226" s="28" customFormat="1" ht="12">
      <c r="A124" s="1254"/>
      <c r="B124" s="1255"/>
      <c r="C124" s="1256"/>
      <c r="D124" s="1257"/>
      <c r="E124" s="66" t="s">
        <v>127</v>
      </c>
      <c r="F124" s="30">
        <f t="shared" si="57"/>
        <v>20000</v>
      </c>
      <c r="G124" s="30"/>
      <c r="H124" s="30"/>
      <c r="I124" s="30">
        <v>20000</v>
      </c>
      <c r="J124" s="48"/>
      <c r="K124" s="27"/>
    </row>
    <row r="125" spans="1:226" s="28" customFormat="1" ht="12">
      <c r="A125" s="1254"/>
      <c r="B125" s="1255"/>
      <c r="C125" s="1256"/>
      <c r="D125" s="1257"/>
      <c r="E125" s="66" t="s">
        <v>128</v>
      </c>
      <c r="F125" s="30">
        <f>SUM(G125:J125)</f>
        <v>200000</v>
      </c>
      <c r="G125" s="30"/>
      <c r="H125" s="30"/>
      <c r="I125" s="30">
        <v>200000</v>
      </c>
      <c r="J125" s="48"/>
      <c r="K125" s="27"/>
    </row>
    <row r="126" spans="1:226" s="28" customFormat="1" ht="20.100000000000001" customHeight="1">
      <c r="A126" s="1254"/>
      <c r="B126" s="1255"/>
      <c r="C126" s="1256"/>
      <c r="D126" s="1257"/>
      <c r="E126" s="33" t="s">
        <v>63</v>
      </c>
      <c r="F126" s="32">
        <f t="shared" ref="F126:J126" si="58">SUM(F127:F127)</f>
        <v>30000</v>
      </c>
      <c r="G126" s="32">
        <f t="shared" si="58"/>
        <v>0</v>
      </c>
      <c r="H126" s="32">
        <f t="shared" si="58"/>
        <v>0</v>
      </c>
      <c r="I126" s="32">
        <f t="shared" si="58"/>
        <v>30000</v>
      </c>
      <c r="J126" s="47">
        <f t="shared" si="58"/>
        <v>0</v>
      </c>
      <c r="K126" s="27"/>
    </row>
    <row r="127" spans="1:226" s="28" customFormat="1" ht="12">
      <c r="A127" s="1254"/>
      <c r="B127" s="1255"/>
      <c r="C127" s="1256"/>
      <c r="D127" s="1257"/>
      <c r="E127" s="66" t="s">
        <v>59</v>
      </c>
      <c r="F127" s="30">
        <f t="shared" ref="F127" si="59">SUM(G127:J127)</f>
        <v>30000</v>
      </c>
      <c r="G127" s="30"/>
      <c r="H127" s="30"/>
      <c r="I127" s="30">
        <v>30000</v>
      </c>
      <c r="J127" s="48"/>
      <c r="K127" s="27"/>
    </row>
    <row r="128" spans="1:226" s="28" customFormat="1" ht="22.5" customHeight="1">
      <c r="A128" s="1254" t="s">
        <v>191</v>
      </c>
      <c r="B128" s="1255" t="s">
        <v>261</v>
      </c>
      <c r="C128" s="1256">
        <v>750</v>
      </c>
      <c r="D128" s="1257" t="s">
        <v>205</v>
      </c>
      <c r="E128" s="34" t="s">
        <v>32</v>
      </c>
      <c r="F128" s="35">
        <f>SUM(F129,F136)</f>
        <v>75000</v>
      </c>
      <c r="G128" s="35">
        <f t="shared" ref="G128:J128" si="60">SUM(G129,G136)</f>
        <v>0</v>
      </c>
      <c r="H128" s="35">
        <f t="shared" si="60"/>
        <v>0</v>
      </c>
      <c r="I128" s="35">
        <f t="shared" si="60"/>
        <v>75000</v>
      </c>
      <c r="J128" s="46">
        <f t="shared" si="60"/>
        <v>0</v>
      </c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  <c r="FZ128" s="27"/>
      <c r="GA128" s="27"/>
      <c r="GB128" s="27"/>
      <c r="GC128" s="27"/>
      <c r="GD128" s="27"/>
      <c r="GE128" s="27"/>
      <c r="GF128" s="27"/>
      <c r="GG128" s="27"/>
      <c r="GH128" s="27"/>
      <c r="GI128" s="27"/>
      <c r="GJ128" s="27"/>
      <c r="GK128" s="27"/>
      <c r="GL128" s="27"/>
      <c r="GM128" s="27"/>
      <c r="GN128" s="27"/>
      <c r="GO128" s="27"/>
      <c r="GP128" s="27"/>
      <c r="GQ128" s="27"/>
      <c r="GR128" s="27"/>
      <c r="GS128" s="27"/>
      <c r="GT128" s="27"/>
      <c r="GU128" s="27"/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</row>
    <row r="129" spans="1:226" s="28" customFormat="1" ht="21">
      <c r="A129" s="1254"/>
      <c r="B129" s="1255"/>
      <c r="C129" s="1256"/>
      <c r="D129" s="1257"/>
      <c r="E129" s="31" t="s">
        <v>75</v>
      </c>
      <c r="F129" s="32">
        <f>SUM(F130,F133)</f>
        <v>75000</v>
      </c>
      <c r="G129" s="32">
        <f t="shared" ref="G129:J129" si="61">SUM(G130,G133)</f>
        <v>0</v>
      </c>
      <c r="H129" s="32">
        <f t="shared" si="61"/>
        <v>0</v>
      </c>
      <c r="I129" s="32">
        <f t="shared" si="61"/>
        <v>75000</v>
      </c>
      <c r="J129" s="47">
        <f t="shared" si="61"/>
        <v>0</v>
      </c>
      <c r="K129" s="27"/>
    </row>
    <row r="130" spans="1:226" s="28" customFormat="1" ht="22.5">
      <c r="A130" s="1254"/>
      <c r="B130" s="1255"/>
      <c r="C130" s="1256"/>
      <c r="D130" s="1257"/>
      <c r="E130" s="38" t="s">
        <v>61</v>
      </c>
      <c r="F130" s="29">
        <f>SUM(F131:F132)</f>
        <v>75000</v>
      </c>
      <c r="G130" s="29">
        <f t="shared" ref="G130:J130" si="62">SUM(G131:G132)</f>
        <v>0</v>
      </c>
      <c r="H130" s="29">
        <f t="shared" si="62"/>
        <v>0</v>
      </c>
      <c r="I130" s="29">
        <f t="shared" si="62"/>
        <v>75000</v>
      </c>
      <c r="J130" s="49">
        <f t="shared" si="62"/>
        <v>0</v>
      </c>
      <c r="K130" s="27"/>
    </row>
    <row r="131" spans="1:226" s="28" customFormat="1" ht="12">
      <c r="A131" s="1254"/>
      <c r="B131" s="1255"/>
      <c r="C131" s="1256"/>
      <c r="D131" s="1257"/>
      <c r="E131" s="66" t="s">
        <v>48</v>
      </c>
      <c r="F131" s="30">
        <f>SUM(G131:J131)</f>
        <v>5000</v>
      </c>
      <c r="G131" s="30"/>
      <c r="H131" s="30"/>
      <c r="I131" s="30">
        <v>5000</v>
      </c>
      <c r="J131" s="48"/>
      <c r="K131" s="27"/>
    </row>
    <row r="132" spans="1:226" s="28" customFormat="1" ht="12">
      <c r="A132" s="1254"/>
      <c r="B132" s="1255"/>
      <c r="C132" s="1256"/>
      <c r="D132" s="1257"/>
      <c r="E132" s="66" t="s">
        <v>52</v>
      </c>
      <c r="F132" s="30">
        <f>SUM(G132:J132)</f>
        <v>70000</v>
      </c>
      <c r="G132" s="30"/>
      <c r="H132" s="30"/>
      <c r="I132" s="30">
        <v>70000</v>
      </c>
      <c r="J132" s="48"/>
      <c r="K132" s="27"/>
    </row>
    <row r="133" spans="1:226" s="28" customFormat="1" ht="22.5">
      <c r="A133" s="1254"/>
      <c r="B133" s="1255"/>
      <c r="C133" s="1256"/>
      <c r="D133" s="1257"/>
      <c r="E133" s="38" t="s">
        <v>62</v>
      </c>
      <c r="F133" s="29">
        <f>SUM(F134:F135)</f>
        <v>0</v>
      </c>
      <c r="G133" s="29">
        <f t="shared" ref="G133:J133" si="63">SUM(G134:G135)</f>
        <v>0</v>
      </c>
      <c r="H133" s="29">
        <f t="shared" si="63"/>
        <v>0</v>
      </c>
      <c r="I133" s="29">
        <f t="shared" si="63"/>
        <v>0</v>
      </c>
      <c r="J133" s="49">
        <f t="shared" si="63"/>
        <v>0</v>
      </c>
      <c r="K133" s="27"/>
    </row>
    <row r="134" spans="1:226" s="28" customFormat="1" ht="15" hidden="1" customHeight="1">
      <c r="A134" s="1254"/>
      <c r="B134" s="1255"/>
      <c r="C134" s="1256"/>
      <c r="D134" s="1257"/>
      <c r="E134" s="66"/>
      <c r="F134" s="30">
        <f>SUM(G134:J134)</f>
        <v>0</v>
      </c>
      <c r="G134" s="30"/>
      <c r="H134" s="30"/>
      <c r="I134" s="30"/>
      <c r="J134" s="48"/>
      <c r="K134" s="27"/>
    </row>
    <row r="135" spans="1:226" s="28" customFormat="1" ht="15" hidden="1" customHeight="1">
      <c r="A135" s="1254"/>
      <c r="B135" s="1255"/>
      <c r="C135" s="1256"/>
      <c r="D135" s="1257"/>
      <c r="E135" s="66"/>
      <c r="F135" s="30">
        <f>SUM(G135:J135)</f>
        <v>0</v>
      </c>
      <c r="G135" s="30"/>
      <c r="H135" s="30"/>
      <c r="I135" s="30"/>
      <c r="J135" s="48"/>
      <c r="K135" s="27"/>
    </row>
    <row r="136" spans="1:226" s="28" customFormat="1" ht="20.100000000000001" customHeight="1">
      <c r="A136" s="1254"/>
      <c r="B136" s="1255"/>
      <c r="C136" s="1256"/>
      <c r="D136" s="1257"/>
      <c r="E136" s="33" t="s">
        <v>63</v>
      </c>
      <c r="F136" s="32">
        <f>SUM(F137:F138)</f>
        <v>0</v>
      </c>
      <c r="G136" s="32">
        <f t="shared" ref="G136:J136" si="64">SUM(G137:G138)</f>
        <v>0</v>
      </c>
      <c r="H136" s="32">
        <f t="shared" si="64"/>
        <v>0</v>
      </c>
      <c r="I136" s="32">
        <f t="shared" si="64"/>
        <v>0</v>
      </c>
      <c r="J136" s="47">
        <f t="shared" si="64"/>
        <v>0</v>
      </c>
      <c r="K136" s="27"/>
    </row>
    <row r="137" spans="1:226" s="28" customFormat="1" ht="15" hidden="1" customHeight="1">
      <c r="A137" s="1254"/>
      <c r="B137" s="1255"/>
      <c r="C137" s="1256"/>
      <c r="D137" s="1257"/>
      <c r="E137" s="66"/>
      <c r="F137" s="30">
        <f t="shared" ref="F137:F138" si="65">SUM(G137:J137)</f>
        <v>0</v>
      </c>
      <c r="G137" s="30"/>
      <c r="H137" s="30"/>
      <c r="I137" s="30"/>
      <c r="J137" s="48"/>
      <c r="K137" s="27"/>
    </row>
    <row r="138" spans="1:226" s="28" customFormat="1" ht="15" hidden="1" customHeight="1">
      <c r="A138" s="1254"/>
      <c r="B138" s="1255"/>
      <c r="C138" s="1256"/>
      <c r="D138" s="1257"/>
      <c r="E138" s="41"/>
      <c r="F138" s="30">
        <f t="shared" si="65"/>
        <v>0</v>
      </c>
      <c r="G138" s="30"/>
      <c r="H138" s="30"/>
      <c r="I138" s="30"/>
      <c r="J138" s="48"/>
      <c r="K138" s="27"/>
    </row>
    <row r="139" spans="1:226" s="28" customFormat="1" ht="22.5" customHeight="1">
      <c r="A139" s="1254" t="s">
        <v>192</v>
      </c>
      <c r="B139" s="1255" t="s">
        <v>262</v>
      </c>
      <c r="C139" s="1256">
        <v>750</v>
      </c>
      <c r="D139" s="1257" t="s">
        <v>205</v>
      </c>
      <c r="E139" s="34" t="s">
        <v>32</v>
      </c>
      <c r="F139" s="35">
        <f t="shared" ref="F139:J139" si="66">SUM(F140,F148)</f>
        <v>400000</v>
      </c>
      <c r="G139" s="35">
        <f t="shared" si="66"/>
        <v>0</v>
      </c>
      <c r="H139" s="35">
        <f t="shared" si="66"/>
        <v>0</v>
      </c>
      <c r="I139" s="35">
        <f t="shared" si="66"/>
        <v>400000</v>
      </c>
      <c r="J139" s="46">
        <f t="shared" si="66"/>
        <v>0</v>
      </c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27"/>
      <c r="FV139" s="27"/>
      <c r="FW139" s="27"/>
      <c r="FX139" s="27"/>
      <c r="FY139" s="27"/>
      <c r="FZ139" s="27"/>
      <c r="GA139" s="27"/>
      <c r="GB139" s="27"/>
      <c r="GC139" s="27"/>
      <c r="GD139" s="27"/>
      <c r="GE139" s="27"/>
      <c r="GF139" s="27"/>
      <c r="GG139" s="27"/>
      <c r="GH139" s="27"/>
      <c r="GI139" s="27"/>
      <c r="GJ139" s="27"/>
      <c r="GK139" s="27"/>
      <c r="GL139" s="27"/>
      <c r="GM139" s="27"/>
      <c r="GN139" s="27"/>
      <c r="GO139" s="27"/>
      <c r="GP139" s="27"/>
      <c r="GQ139" s="27"/>
      <c r="GR139" s="27"/>
      <c r="GS139" s="27"/>
      <c r="GT139" s="27"/>
      <c r="GU139" s="27"/>
      <c r="GV139" s="27"/>
      <c r="GW139" s="27"/>
      <c r="GX139" s="27"/>
      <c r="GY139" s="27"/>
      <c r="GZ139" s="27"/>
      <c r="HA139" s="27"/>
      <c r="HB139" s="27"/>
      <c r="HC139" s="27"/>
      <c r="HD139" s="27"/>
      <c r="HE139" s="27"/>
      <c r="HF139" s="27"/>
      <c r="HG139" s="27"/>
      <c r="HH139" s="27"/>
      <c r="HI139" s="27"/>
      <c r="HJ139" s="27"/>
      <c r="HK139" s="27"/>
      <c r="HL139" s="27"/>
      <c r="HM139" s="27"/>
      <c r="HN139" s="27"/>
      <c r="HO139" s="27"/>
      <c r="HP139" s="27"/>
      <c r="HQ139" s="27"/>
      <c r="HR139" s="27"/>
    </row>
    <row r="140" spans="1:226" s="28" customFormat="1" ht="21">
      <c r="A140" s="1254"/>
      <c r="B140" s="1255"/>
      <c r="C140" s="1256"/>
      <c r="D140" s="1257"/>
      <c r="E140" s="31" t="s">
        <v>75</v>
      </c>
      <c r="F140" s="32">
        <f t="shared" ref="F140:J140" si="67">SUM(F141,F143)</f>
        <v>400000</v>
      </c>
      <c r="G140" s="32">
        <f t="shared" si="67"/>
        <v>0</v>
      </c>
      <c r="H140" s="32">
        <f t="shared" si="67"/>
        <v>0</v>
      </c>
      <c r="I140" s="32">
        <f t="shared" si="67"/>
        <v>400000</v>
      </c>
      <c r="J140" s="47">
        <f t="shared" si="67"/>
        <v>0</v>
      </c>
      <c r="K140" s="27"/>
    </row>
    <row r="141" spans="1:226" s="28" customFormat="1" ht="21.75" customHeight="1">
      <c r="A141" s="1254"/>
      <c r="B141" s="1255"/>
      <c r="C141" s="1256"/>
      <c r="D141" s="1257"/>
      <c r="E141" s="38" t="s">
        <v>61</v>
      </c>
      <c r="F141" s="29">
        <f t="shared" ref="F141:J141" si="68">SUM(F142:F142)</f>
        <v>5000</v>
      </c>
      <c r="G141" s="29">
        <f t="shared" si="68"/>
        <v>0</v>
      </c>
      <c r="H141" s="29">
        <f t="shared" si="68"/>
        <v>0</v>
      </c>
      <c r="I141" s="29">
        <f t="shared" si="68"/>
        <v>5000</v>
      </c>
      <c r="J141" s="49">
        <f t="shared" si="68"/>
        <v>0</v>
      </c>
      <c r="K141" s="27"/>
    </row>
    <row r="142" spans="1:226" s="28" customFormat="1" ht="12">
      <c r="A142" s="1254"/>
      <c r="B142" s="1255"/>
      <c r="C142" s="1256"/>
      <c r="D142" s="1257"/>
      <c r="E142" s="66" t="s">
        <v>52</v>
      </c>
      <c r="F142" s="30">
        <f>SUM(G142:J142)</f>
        <v>5000</v>
      </c>
      <c r="G142" s="30"/>
      <c r="H142" s="30"/>
      <c r="I142" s="30">
        <v>5000</v>
      </c>
      <c r="J142" s="48"/>
      <c r="K142" s="27"/>
    </row>
    <row r="143" spans="1:226" s="28" customFormat="1" ht="22.5">
      <c r="A143" s="1254"/>
      <c r="B143" s="1255"/>
      <c r="C143" s="1256"/>
      <c r="D143" s="1257"/>
      <c r="E143" s="38" t="s">
        <v>62</v>
      </c>
      <c r="F143" s="29">
        <f>SUM(F144:F147)</f>
        <v>395000</v>
      </c>
      <c r="G143" s="29">
        <f t="shared" ref="G143:J143" si="69">SUM(G144:G147)</f>
        <v>0</v>
      </c>
      <c r="H143" s="29">
        <f t="shared" si="69"/>
        <v>0</v>
      </c>
      <c r="I143" s="29">
        <f t="shared" si="69"/>
        <v>395000</v>
      </c>
      <c r="J143" s="49">
        <f t="shared" si="69"/>
        <v>0</v>
      </c>
      <c r="K143" s="27"/>
    </row>
    <row r="144" spans="1:226" s="28" customFormat="1" ht="12">
      <c r="A144" s="1254"/>
      <c r="B144" s="1255"/>
      <c r="C144" s="1256"/>
      <c r="D144" s="1257"/>
      <c r="E144" s="66" t="s">
        <v>54</v>
      </c>
      <c r="F144" s="30">
        <f>SUM(G144:J144)</f>
        <v>6500</v>
      </c>
      <c r="G144" s="30"/>
      <c r="H144" s="30"/>
      <c r="I144" s="30">
        <v>6500</v>
      </c>
      <c r="J144" s="48"/>
      <c r="K144" s="27"/>
    </row>
    <row r="145" spans="1:226" s="28" customFormat="1" ht="12">
      <c r="A145" s="1254"/>
      <c r="B145" s="1255"/>
      <c r="C145" s="1256"/>
      <c r="D145" s="1257"/>
      <c r="E145" s="66" t="s">
        <v>56</v>
      </c>
      <c r="F145" s="30">
        <f t="shared" ref="F145:F146" si="70">SUM(G145:J145)</f>
        <v>63000</v>
      </c>
      <c r="G145" s="30"/>
      <c r="H145" s="30"/>
      <c r="I145" s="30">
        <v>63000</v>
      </c>
      <c r="J145" s="48"/>
      <c r="K145" s="27"/>
    </row>
    <row r="146" spans="1:226" s="28" customFormat="1" ht="12">
      <c r="A146" s="1254"/>
      <c r="B146" s="1255"/>
      <c r="C146" s="1256"/>
      <c r="D146" s="1257"/>
      <c r="E146" s="66" t="s">
        <v>207</v>
      </c>
      <c r="F146" s="30">
        <f t="shared" si="70"/>
        <v>2500</v>
      </c>
      <c r="G146" s="30"/>
      <c r="H146" s="30"/>
      <c r="I146" s="30">
        <v>2500</v>
      </c>
      <c r="J146" s="48"/>
      <c r="K146" s="27"/>
    </row>
    <row r="147" spans="1:226" s="28" customFormat="1" ht="12">
      <c r="A147" s="1254"/>
      <c r="B147" s="1255"/>
      <c r="C147" s="1256"/>
      <c r="D147" s="1257"/>
      <c r="E147" s="66" t="s">
        <v>136</v>
      </c>
      <c r="F147" s="30">
        <f>SUM(G147:J147)</f>
        <v>323000</v>
      </c>
      <c r="G147" s="30"/>
      <c r="H147" s="30"/>
      <c r="I147" s="30">
        <v>323000</v>
      </c>
      <c r="J147" s="48"/>
      <c r="K147" s="27"/>
    </row>
    <row r="148" spans="1:226" s="28" customFormat="1" ht="20.100000000000001" customHeight="1">
      <c r="A148" s="1254"/>
      <c r="B148" s="1255"/>
      <c r="C148" s="1256"/>
      <c r="D148" s="1257"/>
      <c r="E148" s="33" t="s">
        <v>63</v>
      </c>
      <c r="F148" s="32">
        <f>SUM(F149:F150)</f>
        <v>0</v>
      </c>
      <c r="G148" s="32">
        <f t="shared" ref="G148:J148" si="71">SUM(G149:G150)</f>
        <v>0</v>
      </c>
      <c r="H148" s="32">
        <f t="shared" si="71"/>
        <v>0</v>
      </c>
      <c r="I148" s="32">
        <f t="shared" si="71"/>
        <v>0</v>
      </c>
      <c r="J148" s="47">
        <f t="shared" si="71"/>
        <v>0</v>
      </c>
      <c r="K148" s="27"/>
    </row>
    <row r="149" spans="1:226" s="28" customFormat="1" ht="15" hidden="1" customHeight="1">
      <c r="A149" s="1254"/>
      <c r="B149" s="1255"/>
      <c r="C149" s="1256"/>
      <c r="D149" s="1257"/>
      <c r="E149" s="66"/>
      <c r="F149" s="30">
        <f t="shared" ref="F149:F150" si="72">SUM(G149:J149)</f>
        <v>0</v>
      </c>
      <c r="G149" s="30"/>
      <c r="H149" s="30"/>
      <c r="I149" s="30"/>
      <c r="J149" s="48"/>
      <c r="K149" s="27"/>
    </row>
    <row r="150" spans="1:226" s="28" customFormat="1" ht="15" hidden="1" customHeight="1">
      <c r="A150" s="1254"/>
      <c r="B150" s="1255"/>
      <c r="C150" s="1256"/>
      <c r="D150" s="1257"/>
      <c r="E150" s="41"/>
      <c r="F150" s="30">
        <f t="shared" si="72"/>
        <v>0</v>
      </c>
      <c r="G150" s="30"/>
      <c r="H150" s="30"/>
      <c r="I150" s="30"/>
      <c r="J150" s="48"/>
      <c r="K150" s="27"/>
    </row>
    <row r="151" spans="1:226" s="28" customFormat="1" ht="22.5" customHeight="1">
      <c r="A151" s="1254" t="s">
        <v>208</v>
      </c>
      <c r="B151" s="1255" t="s">
        <v>263</v>
      </c>
      <c r="C151" s="1256">
        <v>750</v>
      </c>
      <c r="D151" s="1257" t="s">
        <v>205</v>
      </c>
      <c r="E151" s="34" t="s">
        <v>32</v>
      </c>
      <c r="F151" s="35">
        <f>SUM(F152,F159)</f>
        <v>300000</v>
      </c>
      <c r="G151" s="35">
        <f t="shared" ref="G151:J151" si="73">SUM(G152,G159)</f>
        <v>0</v>
      </c>
      <c r="H151" s="35">
        <f t="shared" si="73"/>
        <v>0</v>
      </c>
      <c r="I151" s="35">
        <f t="shared" si="73"/>
        <v>300000</v>
      </c>
      <c r="J151" s="46">
        <f t="shared" si="73"/>
        <v>0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  <c r="FZ151" s="27"/>
      <c r="GA151" s="27"/>
      <c r="GB151" s="27"/>
      <c r="GC151" s="27"/>
      <c r="GD151" s="27"/>
      <c r="GE151" s="27"/>
      <c r="GF151" s="27"/>
      <c r="GG151" s="27"/>
      <c r="GH151" s="27"/>
      <c r="GI151" s="27"/>
      <c r="GJ151" s="27"/>
      <c r="GK151" s="27"/>
      <c r="GL151" s="27"/>
      <c r="GM151" s="27"/>
      <c r="GN151" s="27"/>
      <c r="GO151" s="27"/>
      <c r="GP151" s="27"/>
      <c r="GQ151" s="27"/>
      <c r="GR151" s="27"/>
      <c r="GS151" s="27"/>
      <c r="GT151" s="27"/>
      <c r="GU151" s="27"/>
      <c r="GV151" s="27"/>
      <c r="GW151" s="27"/>
      <c r="GX151" s="27"/>
      <c r="GY151" s="27"/>
      <c r="GZ151" s="27"/>
      <c r="HA151" s="27"/>
      <c r="HB151" s="27"/>
      <c r="HC151" s="27"/>
      <c r="HD151" s="27"/>
      <c r="HE151" s="27"/>
      <c r="HF151" s="27"/>
      <c r="HG151" s="27"/>
      <c r="HH151" s="27"/>
      <c r="HI151" s="27"/>
      <c r="HJ151" s="27"/>
      <c r="HK151" s="27"/>
      <c r="HL151" s="27"/>
      <c r="HM151" s="27"/>
      <c r="HN151" s="27"/>
      <c r="HO151" s="27"/>
      <c r="HP151" s="27"/>
      <c r="HQ151" s="27"/>
      <c r="HR151" s="27"/>
    </row>
    <row r="152" spans="1:226" s="28" customFormat="1" ht="21">
      <c r="A152" s="1254"/>
      <c r="B152" s="1255"/>
      <c r="C152" s="1256"/>
      <c r="D152" s="1257"/>
      <c r="E152" s="31" t="s">
        <v>75</v>
      </c>
      <c r="F152" s="32">
        <f>SUM(F153,F156)</f>
        <v>300000</v>
      </c>
      <c r="G152" s="32">
        <f t="shared" ref="G152:J152" si="74">SUM(G153,G156)</f>
        <v>0</v>
      </c>
      <c r="H152" s="32">
        <f t="shared" si="74"/>
        <v>0</v>
      </c>
      <c r="I152" s="32">
        <f t="shared" si="74"/>
        <v>300000</v>
      </c>
      <c r="J152" s="47">
        <f t="shared" si="74"/>
        <v>0</v>
      </c>
      <c r="K152" s="27"/>
    </row>
    <row r="153" spans="1:226" s="28" customFormat="1" ht="22.5">
      <c r="A153" s="1254"/>
      <c r="B153" s="1255"/>
      <c r="C153" s="1256"/>
      <c r="D153" s="1257"/>
      <c r="E153" s="38" t="s">
        <v>61</v>
      </c>
      <c r="F153" s="29">
        <f>SUM(F154:F155)</f>
        <v>0</v>
      </c>
      <c r="G153" s="29">
        <f t="shared" ref="G153:J153" si="75">SUM(G154:G155)</f>
        <v>0</v>
      </c>
      <c r="H153" s="29">
        <f t="shared" si="75"/>
        <v>0</v>
      </c>
      <c r="I153" s="29">
        <f t="shared" si="75"/>
        <v>0</v>
      </c>
      <c r="J153" s="49">
        <f t="shared" si="75"/>
        <v>0</v>
      </c>
      <c r="K153" s="27"/>
    </row>
    <row r="154" spans="1:226" s="28" customFormat="1" ht="15" hidden="1" customHeight="1">
      <c r="A154" s="1254"/>
      <c r="B154" s="1255"/>
      <c r="C154" s="1256"/>
      <c r="D154" s="1257"/>
      <c r="E154" s="70"/>
      <c r="F154" s="30">
        <f>SUM(G154:J154)</f>
        <v>0</v>
      </c>
      <c r="G154" s="30"/>
      <c r="H154" s="30"/>
      <c r="I154" s="30"/>
      <c r="J154" s="48"/>
      <c r="K154" s="27"/>
    </row>
    <row r="155" spans="1:226" s="28" customFormat="1" ht="15" hidden="1" customHeight="1">
      <c r="A155" s="1254"/>
      <c r="B155" s="1255"/>
      <c r="C155" s="1256"/>
      <c r="D155" s="1257"/>
      <c r="E155" s="70"/>
      <c r="F155" s="30">
        <f>SUM(G155:J155)</f>
        <v>0</v>
      </c>
      <c r="G155" s="30"/>
      <c r="H155" s="30"/>
      <c r="I155" s="30"/>
      <c r="J155" s="48"/>
      <c r="K155" s="27"/>
    </row>
    <row r="156" spans="1:226" s="28" customFormat="1" ht="22.5">
      <c r="A156" s="1254"/>
      <c r="B156" s="1255"/>
      <c r="C156" s="1256"/>
      <c r="D156" s="1257"/>
      <c r="E156" s="38" t="s">
        <v>62</v>
      </c>
      <c r="F156" s="29">
        <f>SUM(F157:F158)</f>
        <v>300000</v>
      </c>
      <c r="G156" s="29">
        <f t="shared" ref="G156:J156" si="76">SUM(G157:G158)</f>
        <v>0</v>
      </c>
      <c r="H156" s="29">
        <f t="shared" si="76"/>
        <v>0</v>
      </c>
      <c r="I156" s="29">
        <f t="shared" si="76"/>
        <v>300000</v>
      </c>
      <c r="J156" s="49">
        <f t="shared" si="76"/>
        <v>0</v>
      </c>
      <c r="K156" s="27"/>
    </row>
    <row r="157" spans="1:226" s="28" customFormat="1" ht="12">
      <c r="A157" s="1254"/>
      <c r="B157" s="1255"/>
      <c r="C157" s="1256"/>
      <c r="D157" s="1257"/>
      <c r="E157" s="70" t="s">
        <v>54</v>
      </c>
      <c r="F157" s="30">
        <f>SUM(G157:J157)</f>
        <v>20000</v>
      </c>
      <c r="G157" s="30"/>
      <c r="H157" s="30"/>
      <c r="I157" s="30">
        <v>20000</v>
      </c>
      <c r="J157" s="48"/>
      <c r="K157" s="27"/>
    </row>
    <row r="158" spans="1:226" s="28" customFormat="1" ht="12">
      <c r="A158" s="1254"/>
      <c r="B158" s="1255"/>
      <c r="C158" s="1256"/>
      <c r="D158" s="1257"/>
      <c r="E158" s="70" t="s">
        <v>56</v>
      </c>
      <c r="F158" s="30">
        <f>SUM(G158:J158)</f>
        <v>280000</v>
      </c>
      <c r="G158" s="30"/>
      <c r="H158" s="30"/>
      <c r="I158" s="30">
        <v>280000</v>
      </c>
      <c r="J158" s="48"/>
      <c r="K158" s="27"/>
    </row>
    <row r="159" spans="1:226" s="28" customFormat="1" ht="19.5" customHeight="1">
      <c r="A159" s="1254"/>
      <c r="B159" s="1255"/>
      <c r="C159" s="1256"/>
      <c r="D159" s="1257"/>
      <c r="E159" s="33" t="s">
        <v>63</v>
      </c>
      <c r="F159" s="32">
        <f>SUM(F160:F161)</f>
        <v>0</v>
      </c>
      <c r="G159" s="32">
        <f t="shared" ref="G159:J159" si="77">SUM(G160:G161)</f>
        <v>0</v>
      </c>
      <c r="H159" s="32">
        <f t="shared" si="77"/>
        <v>0</v>
      </c>
      <c r="I159" s="32">
        <f t="shared" si="77"/>
        <v>0</v>
      </c>
      <c r="J159" s="47">
        <f t="shared" si="77"/>
        <v>0</v>
      </c>
      <c r="K159" s="27"/>
    </row>
    <row r="160" spans="1:226" s="28" customFormat="1" ht="15" hidden="1" customHeight="1">
      <c r="A160" s="1254"/>
      <c r="B160" s="1255"/>
      <c r="C160" s="1256"/>
      <c r="D160" s="1257"/>
      <c r="E160" s="70"/>
      <c r="F160" s="30">
        <f t="shared" ref="F160:F161" si="78">SUM(G160:J160)</f>
        <v>0</v>
      </c>
      <c r="G160" s="30"/>
      <c r="H160" s="30"/>
      <c r="I160" s="30"/>
      <c r="J160" s="48"/>
      <c r="K160" s="27"/>
    </row>
    <row r="161" spans="1:226" s="28" customFormat="1" ht="15" hidden="1" customHeight="1">
      <c r="A161" s="1254"/>
      <c r="B161" s="1255"/>
      <c r="C161" s="1256"/>
      <c r="D161" s="1257"/>
      <c r="E161" s="41"/>
      <c r="F161" s="30">
        <f t="shared" si="78"/>
        <v>0</v>
      </c>
      <c r="G161" s="30"/>
      <c r="H161" s="30"/>
      <c r="I161" s="30"/>
      <c r="J161" s="48"/>
      <c r="K161" s="27"/>
    </row>
    <row r="162" spans="1:226" s="28" customFormat="1" ht="22.5" customHeight="1">
      <c r="A162" s="1254" t="s">
        <v>209</v>
      </c>
      <c r="B162" s="1255" t="s">
        <v>264</v>
      </c>
      <c r="C162" s="1256">
        <v>750</v>
      </c>
      <c r="D162" s="1257" t="s">
        <v>205</v>
      </c>
      <c r="E162" s="34" t="s">
        <v>32</v>
      </c>
      <c r="F162" s="35">
        <f t="shared" ref="F162:J162" si="79">SUM(F163,F170)</f>
        <v>403000</v>
      </c>
      <c r="G162" s="35">
        <f t="shared" si="79"/>
        <v>0</v>
      </c>
      <c r="H162" s="35">
        <f t="shared" si="79"/>
        <v>0</v>
      </c>
      <c r="I162" s="35">
        <f t="shared" si="79"/>
        <v>403000</v>
      </c>
      <c r="J162" s="46">
        <f t="shared" si="79"/>
        <v>0</v>
      </c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  <c r="FZ162" s="27"/>
      <c r="GA162" s="27"/>
      <c r="GB162" s="27"/>
      <c r="GC162" s="27"/>
      <c r="GD162" s="27"/>
      <c r="GE162" s="27"/>
      <c r="GF162" s="27"/>
      <c r="GG162" s="27"/>
      <c r="GH162" s="27"/>
      <c r="GI162" s="27"/>
      <c r="GJ162" s="27"/>
      <c r="GK162" s="27"/>
      <c r="GL162" s="27"/>
      <c r="GM162" s="27"/>
      <c r="GN162" s="27"/>
      <c r="GO162" s="27"/>
      <c r="GP162" s="27"/>
      <c r="GQ162" s="27"/>
      <c r="GR162" s="27"/>
      <c r="GS162" s="27"/>
      <c r="GT162" s="27"/>
      <c r="GU162" s="27"/>
      <c r="GV162" s="27"/>
      <c r="GW162" s="27"/>
      <c r="GX162" s="27"/>
      <c r="GY162" s="27"/>
      <c r="GZ162" s="27"/>
      <c r="HA162" s="27"/>
      <c r="HB162" s="27"/>
      <c r="HC162" s="27"/>
      <c r="HD162" s="27"/>
      <c r="HE162" s="27"/>
      <c r="HF162" s="27"/>
      <c r="HG162" s="27"/>
      <c r="HH162" s="27"/>
      <c r="HI162" s="27"/>
      <c r="HJ162" s="27"/>
      <c r="HK162" s="27"/>
      <c r="HL162" s="27"/>
      <c r="HM162" s="27"/>
      <c r="HN162" s="27"/>
      <c r="HO162" s="27"/>
      <c r="HP162" s="27"/>
      <c r="HQ162" s="27"/>
      <c r="HR162" s="27"/>
    </row>
    <row r="163" spans="1:226" s="28" customFormat="1" ht="21">
      <c r="A163" s="1254"/>
      <c r="B163" s="1255"/>
      <c r="C163" s="1256"/>
      <c r="D163" s="1257"/>
      <c r="E163" s="31" t="s">
        <v>75</v>
      </c>
      <c r="F163" s="32">
        <f t="shared" ref="F163:J163" si="80">SUM(F164,F166)</f>
        <v>391000</v>
      </c>
      <c r="G163" s="32">
        <f t="shared" si="80"/>
        <v>0</v>
      </c>
      <c r="H163" s="32">
        <f t="shared" si="80"/>
        <v>0</v>
      </c>
      <c r="I163" s="32">
        <f t="shared" si="80"/>
        <v>391000</v>
      </c>
      <c r="J163" s="47">
        <f t="shared" si="80"/>
        <v>0</v>
      </c>
      <c r="K163" s="27"/>
    </row>
    <row r="164" spans="1:226" s="28" customFormat="1" ht="22.5">
      <c r="A164" s="1254"/>
      <c r="B164" s="1255"/>
      <c r="C164" s="1256"/>
      <c r="D164" s="1257"/>
      <c r="E164" s="38" t="s">
        <v>61</v>
      </c>
      <c r="F164" s="29">
        <f t="shared" ref="F164:J164" si="81">SUM(F165:F165)</f>
        <v>27000</v>
      </c>
      <c r="G164" s="29">
        <f t="shared" si="81"/>
        <v>0</v>
      </c>
      <c r="H164" s="29">
        <f t="shared" si="81"/>
        <v>0</v>
      </c>
      <c r="I164" s="29">
        <f t="shared" si="81"/>
        <v>27000</v>
      </c>
      <c r="J164" s="49">
        <f t="shared" si="81"/>
        <v>0</v>
      </c>
      <c r="K164" s="27"/>
    </row>
    <row r="165" spans="1:226" s="28" customFormat="1" ht="12">
      <c r="A165" s="1254"/>
      <c r="B165" s="1255"/>
      <c r="C165" s="1256"/>
      <c r="D165" s="1257"/>
      <c r="E165" s="66" t="s">
        <v>52</v>
      </c>
      <c r="F165" s="30">
        <f>SUM(G165:J165)</f>
        <v>27000</v>
      </c>
      <c r="G165" s="30"/>
      <c r="H165" s="30"/>
      <c r="I165" s="30">
        <v>27000</v>
      </c>
      <c r="J165" s="48"/>
      <c r="K165" s="27"/>
    </row>
    <row r="166" spans="1:226" s="28" customFormat="1" ht="22.5">
      <c r="A166" s="1254"/>
      <c r="B166" s="1255"/>
      <c r="C166" s="1256"/>
      <c r="D166" s="1257"/>
      <c r="E166" s="38" t="s">
        <v>62</v>
      </c>
      <c r="F166" s="29">
        <f>SUM(F167:F169)</f>
        <v>364000</v>
      </c>
      <c r="G166" s="29">
        <f t="shared" ref="G166:J166" si="82">SUM(G167:G169)</f>
        <v>0</v>
      </c>
      <c r="H166" s="29">
        <f t="shared" si="82"/>
        <v>0</v>
      </c>
      <c r="I166" s="29">
        <f t="shared" si="82"/>
        <v>364000</v>
      </c>
      <c r="J166" s="49">
        <f t="shared" si="82"/>
        <v>0</v>
      </c>
      <c r="K166" s="27"/>
    </row>
    <row r="167" spans="1:226" s="28" customFormat="1" ht="12">
      <c r="A167" s="1254"/>
      <c r="B167" s="1255"/>
      <c r="C167" s="1256"/>
      <c r="D167" s="1257"/>
      <c r="E167" s="66" t="s">
        <v>56</v>
      </c>
      <c r="F167" s="30">
        <f>SUM(G167:J167)</f>
        <v>21000</v>
      </c>
      <c r="G167" s="30"/>
      <c r="H167" s="30"/>
      <c r="I167" s="30">
        <v>21000</v>
      </c>
      <c r="J167" s="48"/>
      <c r="K167" s="27"/>
    </row>
    <row r="168" spans="1:226" s="28" customFormat="1" ht="12">
      <c r="A168" s="1254"/>
      <c r="B168" s="1255"/>
      <c r="C168" s="1256"/>
      <c r="D168" s="1257"/>
      <c r="E168" s="66" t="s">
        <v>207</v>
      </c>
      <c r="F168" s="30">
        <f>SUM(G168:J168)</f>
        <v>35000</v>
      </c>
      <c r="G168" s="30"/>
      <c r="H168" s="30"/>
      <c r="I168" s="30">
        <v>35000</v>
      </c>
      <c r="J168" s="48"/>
      <c r="K168" s="27"/>
    </row>
    <row r="169" spans="1:226" s="28" customFormat="1" ht="12">
      <c r="A169" s="1254"/>
      <c r="B169" s="1255"/>
      <c r="C169" s="1256"/>
      <c r="D169" s="1257"/>
      <c r="E169" s="66" t="s">
        <v>136</v>
      </c>
      <c r="F169" s="30">
        <f>SUM(G169:J169)</f>
        <v>308000</v>
      </c>
      <c r="G169" s="30"/>
      <c r="H169" s="30"/>
      <c r="I169" s="30">
        <v>308000</v>
      </c>
      <c r="J169" s="48"/>
      <c r="K169" s="27"/>
    </row>
    <row r="170" spans="1:226" s="28" customFormat="1" ht="20.100000000000001" customHeight="1">
      <c r="A170" s="1254"/>
      <c r="B170" s="1255"/>
      <c r="C170" s="1256"/>
      <c r="D170" s="1257"/>
      <c r="E170" s="33" t="s">
        <v>63</v>
      </c>
      <c r="F170" s="32">
        <f t="shared" ref="F170:J170" si="83">SUM(F171:F171)</f>
        <v>12000</v>
      </c>
      <c r="G170" s="32">
        <f t="shared" si="83"/>
        <v>0</v>
      </c>
      <c r="H170" s="32">
        <f t="shared" si="83"/>
        <v>0</v>
      </c>
      <c r="I170" s="32">
        <f t="shared" si="83"/>
        <v>12000</v>
      </c>
      <c r="J170" s="47">
        <f t="shared" si="83"/>
        <v>0</v>
      </c>
      <c r="K170" s="27"/>
    </row>
    <row r="171" spans="1:226" s="28" customFormat="1" ht="12">
      <c r="A171" s="1254"/>
      <c r="B171" s="1255"/>
      <c r="C171" s="1256"/>
      <c r="D171" s="1257"/>
      <c r="E171" s="66" t="s">
        <v>59</v>
      </c>
      <c r="F171" s="30">
        <f t="shared" ref="F171" si="84">SUM(G171:J171)</f>
        <v>12000</v>
      </c>
      <c r="G171" s="30"/>
      <c r="H171" s="30"/>
      <c r="I171" s="30">
        <v>12000</v>
      </c>
      <c r="J171" s="48"/>
      <c r="K171" s="27"/>
    </row>
    <row r="172" spans="1:226" s="28" customFormat="1" ht="22.5" customHeight="1">
      <c r="A172" s="1254" t="s">
        <v>210</v>
      </c>
      <c r="B172" s="1255" t="s">
        <v>265</v>
      </c>
      <c r="C172" s="1256">
        <v>750</v>
      </c>
      <c r="D172" s="1257" t="s">
        <v>205</v>
      </c>
      <c r="E172" s="34" t="s">
        <v>32</v>
      </c>
      <c r="F172" s="35">
        <f>SUM(F173,F182)</f>
        <v>16268500</v>
      </c>
      <c r="G172" s="35">
        <f t="shared" ref="G172:J172" si="85">SUM(G173,G182)</f>
        <v>0</v>
      </c>
      <c r="H172" s="35">
        <f t="shared" si="85"/>
        <v>0</v>
      </c>
      <c r="I172" s="35">
        <f t="shared" si="85"/>
        <v>16268500</v>
      </c>
      <c r="J172" s="46">
        <f t="shared" si="85"/>
        <v>0</v>
      </c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  <c r="FJ172" s="27"/>
      <c r="FK172" s="27"/>
      <c r="FL172" s="27"/>
      <c r="FM172" s="27"/>
      <c r="FN172" s="27"/>
      <c r="FO172" s="27"/>
      <c r="FP172" s="27"/>
      <c r="FQ172" s="27"/>
      <c r="FR172" s="27"/>
      <c r="FS172" s="27"/>
      <c r="FT172" s="27"/>
      <c r="FU172" s="27"/>
      <c r="FV172" s="27"/>
      <c r="FW172" s="27"/>
      <c r="FX172" s="27"/>
      <c r="FY172" s="27"/>
      <c r="FZ172" s="27"/>
      <c r="GA172" s="27"/>
      <c r="GB172" s="27"/>
      <c r="GC172" s="27"/>
      <c r="GD172" s="27"/>
      <c r="GE172" s="27"/>
      <c r="GF172" s="27"/>
      <c r="GG172" s="27"/>
      <c r="GH172" s="27"/>
      <c r="GI172" s="27"/>
      <c r="GJ172" s="27"/>
      <c r="GK172" s="27"/>
      <c r="GL172" s="27"/>
      <c r="GM172" s="27"/>
      <c r="GN172" s="27"/>
      <c r="GO172" s="27"/>
      <c r="GP172" s="27"/>
      <c r="GQ172" s="27"/>
      <c r="GR172" s="27"/>
      <c r="GS172" s="27"/>
      <c r="GT172" s="27"/>
      <c r="GU172" s="27"/>
      <c r="GV172" s="27"/>
      <c r="GW172" s="27"/>
      <c r="GX172" s="27"/>
      <c r="GY172" s="27"/>
      <c r="GZ172" s="27"/>
      <c r="HA172" s="27"/>
      <c r="HB172" s="27"/>
      <c r="HC172" s="27"/>
      <c r="HD172" s="27"/>
      <c r="HE172" s="27"/>
      <c r="HF172" s="27"/>
      <c r="HG172" s="27"/>
      <c r="HH172" s="27"/>
      <c r="HI172" s="27"/>
      <c r="HJ172" s="27"/>
      <c r="HK172" s="27"/>
      <c r="HL172" s="27"/>
      <c r="HM172" s="27"/>
      <c r="HN172" s="27"/>
      <c r="HO172" s="27"/>
      <c r="HP172" s="27"/>
      <c r="HQ172" s="27"/>
      <c r="HR172" s="27"/>
    </row>
    <row r="173" spans="1:226" s="28" customFormat="1" ht="21">
      <c r="A173" s="1254"/>
      <c r="B173" s="1255"/>
      <c r="C173" s="1256"/>
      <c r="D173" s="1257"/>
      <c r="E173" s="31" t="s">
        <v>75</v>
      </c>
      <c r="F173" s="32">
        <f>SUM(F174,F179)</f>
        <v>16268500</v>
      </c>
      <c r="G173" s="32">
        <f t="shared" ref="G173:J173" si="86">SUM(G174,G179)</f>
        <v>0</v>
      </c>
      <c r="H173" s="32">
        <f t="shared" si="86"/>
        <v>0</v>
      </c>
      <c r="I173" s="32">
        <f t="shared" si="86"/>
        <v>16268500</v>
      </c>
      <c r="J173" s="47">
        <f t="shared" si="86"/>
        <v>0</v>
      </c>
      <c r="K173" s="27"/>
    </row>
    <row r="174" spans="1:226" s="28" customFormat="1" ht="22.5">
      <c r="A174" s="1254"/>
      <c r="B174" s="1255"/>
      <c r="C174" s="1256"/>
      <c r="D174" s="1257"/>
      <c r="E174" s="38" t="s">
        <v>61</v>
      </c>
      <c r="F174" s="29">
        <f>SUM(F175:F178)</f>
        <v>16268500</v>
      </c>
      <c r="G174" s="29">
        <f t="shared" ref="G174:J174" si="87">SUM(G175:G178)</f>
        <v>0</v>
      </c>
      <c r="H174" s="29">
        <f t="shared" si="87"/>
        <v>0</v>
      </c>
      <c r="I174" s="29">
        <f t="shared" si="87"/>
        <v>16268500</v>
      </c>
      <c r="J174" s="49">
        <f t="shared" si="87"/>
        <v>0</v>
      </c>
      <c r="K174" s="27"/>
    </row>
    <row r="175" spans="1:226" s="28" customFormat="1" ht="12">
      <c r="A175" s="1254"/>
      <c r="B175" s="1255"/>
      <c r="C175" s="1256"/>
      <c r="D175" s="1257"/>
      <c r="E175" s="66" t="s">
        <v>46</v>
      </c>
      <c r="F175" s="30">
        <f>SUM(G175:J175)</f>
        <v>12729381</v>
      </c>
      <c r="G175" s="30"/>
      <c r="H175" s="30"/>
      <c r="I175" s="30">
        <v>12729381</v>
      </c>
      <c r="J175" s="48"/>
      <c r="K175" s="27"/>
    </row>
    <row r="176" spans="1:226" s="28" customFormat="1" ht="12">
      <c r="A176" s="1254"/>
      <c r="B176" s="1255"/>
      <c r="C176" s="1256"/>
      <c r="D176" s="1257"/>
      <c r="E176" s="66" t="s">
        <v>125</v>
      </c>
      <c r="F176" s="30">
        <f t="shared" ref="F176:F177" si="88">SUM(G176:J176)</f>
        <v>868496</v>
      </c>
      <c r="G176" s="30"/>
      <c r="H176" s="30"/>
      <c r="I176" s="30">
        <v>868496</v>
      </c>
      <c r="J176" s="48"/>
      <c r="K176" s="27"/>
    </row>
    <row r="177" spans="1:226" s="28" customFormat="1" ht="12">
      <c r="A177" s="1254"/>
      <c r="B177" s="1255"/>
      <c r="C177" s="1256"/>
      <c r="D177" s="1257"/>
      <c r="E177" s="66" t="s">
        <v>48</v>
      </c>
      <c r="F177" s="30">
        <f t="shared" si="88"/>
        <v>2337475</v>
      </c>
      <c r="G177" s="30"/>
      <c r="H177" s="30"/>
      <c r="I177" s="30">
        <v>2337475</v>
      </c>
      <c r="J177" s="48"/>
      <c r="K177" s="27"/>
    </row>
    <row r="178" spans="1:226" s="28" customFormat="1" ht="12">
      <c r="A178" s="1254"/>
      <c r="B178" s="1255"/>
      <c r="C178" s="1256"/>
      <c r="D178" s="1257"/>
      <c r="E178" s="66" t="s">
        <v>50</v>
      </c>
      <c r="F178" s="30">
        <f>SUM(G178:J178)</f>
        <v>333148</v>
      </c>
      <c r="G178" s="30"/>
      <c r="H178" s="30"/>
      <c r="I178" s="30">
        <v>333148</v>
      </c>
      <c r="J178" s="48"/>
      <c r="K178" s="27"/>
    </row>
    <row r="179" spans="1:226" s="28" customFormat="1" ht="22.5">
      <c r="A179" s="1254"/>
      <c r="B179" s="1255"/>
      <c r="C179" s="1256"/>
      <c r="D179" s="1257"/>
      <c r="E179" s="38" t="s">
        <v>62</v>
      </c>
      <c r="F179" s="29">
        <f>SUM(F180:F181)</f>
        <v>0</v>
      </c>
      <c r="G179" s="29">
        <f t="shared" ref="G179:J179" si="89">SUM(G180:G181)</f>
        <v>0</v>
      </c>
      <c r="H179" s="29">
        <f t="shared" si="89"/>
        <v>0</v>
      </c>
      <c r="I179" s="29">
        <f t="shared" si="89"/>
        <v>0</v>
      </c>
      <c r="J179" s="49">
        <f t="shared" si="89"/>
        <v>0</v>
      </c>
      <c r="K179" s="27"/>
    </row>
    <row r="180" spans="1:226" s="28" customFormat="1" ht="15" hidden="1" customHeight="1">
      <c r="A180" s="1254"/>
      <c r="B180" s="1255"/>
      <c r="C180" s="1256"/>
      <c r="D180" s="1257"/>
      <c r="E180" s="66"/>
      <c r="F180" s="30">
        <f>SUM(G180:J180)</f>
        <v>0</v>
      </c>
      <c r="G180" s="30"/>
      <c r="H180" s="30"/>
      <c r="I180" s="30"/>
      <c r="J180" s="48"/>
      <c r="K180" s="27"/>
    </row>
    <row r="181" spans="1:226" s="28" customFormat="1" ht="15" hidden="1" customHeight="1">
      <c r="A181" s="1254"/>
      <c r="B181" s="1255"/>
      <c r="C181" s="1256"/>
      <c r="D181" s="1257"/>
      <c r="E181" s="66"/>
      <c r="F181" s="30">
        <f>SUM(G181:J181)</f>
        <v>0</v>
      </c>
      <c r="G181" s="30"/>
      <c r="H181" s="30"/>
      <c r="I181" s="30"/>
      <c r="J181" s="48"/>
      <c r="K181" s="27"/>
    </row>
    <row r="182" spans="1:226" s="28" customFormat="1" ht="20.100000000000001" customHeight="1">
      <c r="A182" s="1254"/>
      <c r="B182" s="1255"/>
      <c r="C182" s="1256"/>
      <c r="D182" s="1257"/>
      <c r="E182" s="33" t="s">
        <v>63</v>
      </c>
      <c r="F182" s="32">
        <f>SUM(F183:F184)</f>
        <v>0</v>
      </c>
      <c r="G182" s="32">
        <f t="shared" ref="G182:J182" si="90">SUM(G183:G184)</f>
        <v>0</v>
      </c>
      <c r="H182" s="32">
        <f t="shared" si="90"/>
        <v>0</v>
      </c>
      <c r="I182" s="32">
        <f t="shared" si="90"/>
        <v>0</v>
      </c>
      <c r="J182" s="47">
        <f t="shared" si="90"/>
        <v>0</v>
      </c>
      <c r="K182" s="27"/>
    </row>
    <row r="183" spans="1:226" s="28" customFormat="1" ht="15" hidden="1" customHeight="1">
      <c r="A183" s="1254"/>
      <c r="B183" s="1255"/>
      <c r="C183" s="1256"/>
      <c r="D183" s="1257"/>
      <c r="E183" s="66"/>
      <c r="F183" s="30">
        <f t="shared" ref="F183:F184" si="91">SUM(G183:J183)</f>
        <v>0</v>
      </c>
      <c r="G183" s="30"/>
      <c r="H183" s="30"/>
      <c r="I183" s="30"/>
      <c r="J183" s="48"/>
      <c r="K183" s="27"/>
    </row>
    <row r="184" spans="1:226" s="28" customFormat="1" ht="15" hidden="1" customHeight="1">
      <c r="A184" s="1254"/>
      <c r="B184" s="1255"/>
      <c r="C184" s="1256"/>
      <c r="D184" s="1257"/>
      <c r="E184" s="41"/>
      <c r="F184" s="30">
        <f t="shared" si="91"/>
        <v>0</v>
      </c>
      <c r="G184" s="30"/>
      <c r="H184" s="30"/>
      <c r="I184" s="30"/>
      <c r="J184" s="48"/>
      <c r="K184" s="27"/>
    </row>
    <row r="185" spans="1:226" s="28" customFormat="1" ht="22.5" customHeight="1">
      <c r="A185" s="1254" t="s">
        <v>211</v>
      </c>
      <c r="B185" s="1255" t="s">
        <v>266</v>
      </c>
      <c r="C185" s="1256">
        <v>750</v>
      </c>
      <c r="D185" s="1257" t="s">
        <v>205</v>
      </c>
      <c r="E185" s="34" t="s">
        <v>32</v>
      </c>
      <c r="F185" s="35">
        <f>SUM(F186,F194)</f>
        <v>700000</v>
      </c>
      <c r="G185" s="35">
        <f t="shared" ref="G185:J185" si="92">SUM(G186,G194)</f>
        <v>0</v>
      </c>
      <c r="H185" s="35">
        <f t="shared" si="92"/>
        <v>0</v>
      </c>
      <c r="I185" s="35">
        <f t="shared" si="92"/>
        <v>700000</v>
      </c>
      <c r="J185" s="46">
        <f t="shared" si="92"/>
        <v>0</v>
      </c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</row>
    <row r="186" spans="1:226" s="28" customFormat="1" ht="21">
      <c r="A186" s="1254"/>
      <c r="B186" s="1255"/>
      <c r="C186" s="1256"/>
      <c r="D186" s="1257"/>
      <c r="E186" s="31" t="s">
        <v>75</v>
      </c>
      <c r="F186" s="32">
        <f>SUM(F187,F190)</f>
        <v>700000</v>
      </c>
      <c r="G186" s="32">
        <f t="shared" ref="G186:J186" si="93">SUM(G187,G190)</f>
        <v>0</v>
      </c>
      <c r="H186" s="32">
        <f t="shared" si="93"/>
        <v>0</v>
      </c>
      <c r="I186" s="32">
        <f t="shared" si="93"/>
        <v>700000</v>
      </c>
      <c r="J186" s="47">
        <f t="shared" si="93"/>
        <v>0</v>
      </c>
      <c r="K186" s="27"/>
    </row>
    <row r="187" spans="1:226" s="28" customFormat="1" ht="22.5">
      <c r="A187" s="1254"/>
      <c r="B187" s="1255"/>
      <c r="C187" s="1256"/>
      <c r="D187" s="1257"/>
      <c r="E187" s="38" t="s">
        <v>61</v>
      </c>
      <c r="F187" s="29">
        <f>SUM(F188:F189)</f>
        <v>0</v>
      </c>
      <c r="G187" s="29">
        <f t="shared" ref="G187:J187" si="94">SUM(G188:G189)</f>
        <v>0</v>
      </c>
      <c r="H187" s="29">
        <f t="shared" si="94"/>
        <v>0</v>
      </c>
      <c r="I187" s="29">
        <f t="shared" si="94"/>
        <v>0</v>
      </c>
      <c r="J187" s="49">
        <f t="shared" si="94"/>
        <v>0</v>
      </c>
      <c r="K187" s="27"/>
    </row>
    <row r="188" spans="1:226" s="28" customFormat="1" ht="15" hidden="1" customHeight="1">
      <c r="A188" s="1254"/>
      <c r="B188" s="1255"/>
      <c r="C188" s="1256"/>
      <c r="D188" s="1257"/>
      <c r="E188" s="70"/>
      <c r="F188" s="30">
        <f>SUM(G188:J188)</f>
        <v>0</v>
      </c>
      <c r="G188" s="30"/>
      <c r="H188" s="30"/>
      <c r="I188" s="30"/>
      <c r="J188" s="48"/>
      <c r="K188" s="27"/>
    </row>
    <row r="189" spans="1:226" s="28" customFormat="1" ht="15" hidden="1" customHeight="1">
      <c r="A189" s="1254"/>
      <c r="B189" s="1255"/>
      <c r="C189" s="1256"/>
      <c r="D189" s="1257"/>
      <c r="E189" s="70"/>
      <c r="F189" s="30">
        <f>SUM(G189:J189)</f>
        <v>0</v>
      </c>
      <c r="G189" s="30"/>
      <c r="H189" s="30"/>
      <c r="I189" s="30"/>
      <c r="J189" s="48"/>
      <c r="K189" s="27"/>
    </row>
    <row r="190" spans="1:226" s="28" customFormat="1" ht="22.5">
      <c r="A190" s="1254"/>
      <c r="B190" s="1255"/>
      <c r="C190" s="1256"/>
      <c r="D190" s="1257"/>
      <c r="E190" s="38" t="s">
        <v>62</v>
      </c>
      <c r="F190" s="29">
        <f>SUM(F191:F193)</f>
        <v>700000</v>
      </c>
      <c r="G190" s="29">
        <f t="shared" ref="G190:J190" si="95">SUM(G191:G193)</f>
        <v>0</v>
      </c>
      <c r="H190" s="29">
        <f t="shared" si="95"/>
        <v>0</v>
      </c>
      <c r="I190" s="29">
        <f t="shared" si="95"/>
        <v>700000</v>
      </c>
      <c r="J190" s="49">
        <f t="shared" si="95"/>
        <v>0</v>
      </c>
      <c r="K190" s="27"/>
    </row>
    <row r="191" spans="1:226" s="28" customFormat="1" ht="12">
      <c r="A191" s="1254"/>
      <c r="B191" s="1255"/>
      <c r="C191" s="1256"/>
      <c r="D191" s="1257"/>
      <c r="E191" s="70" t="s">
        <v>127</v>
      </c>
      <c r="F191" s="30">
        <f>SUM(G191:J191)</f>
        <v>200000</v>
      </c>
      <c r="G191" s="30"/>
      <c r="H191" s="30"/>
      <c r="I191" s="30">
        <v>200000</v>
      </c>
      <c r="J191" s="48"/>
      <c r="K191" s="27"/>
    </row>
    <row r="192" spans="1:226" s="28" customFormat="1" ht="12">
      <c r="A192" s="1254"/>
      <c r="B192" s="1255"/>
      <c r="C192" s="1256"/>
      <c r="D192" s="1257"/>
      <c r="E192" s="70" t="s">
        <v>128</v>
      </c>
      <c r="F192" s="30">
        <f>SUM(G192:J192)</f>
        <v>100000</v>
      </c>
      <c r="G192" s="30"/>
      <c r="H192" s="30"/>
      <c r="I192" s="30">
        <v>100000</v>
      </c>
      <c r="J192" s="48"/>
      <c r="K192" s="27"/>
    </row>
    <row r="193" spans="1:226" s="28" customFormat="1" ht="12">
      <c r="A193" s="1254"/>
      <c r="B193" s="1255"/>
      <c r="C193" s="1256"/>
      <c r="D193" s="1257"/>
      <c r="E193" s="70" t="s">
        <v>129</v>
      </c>
      <c r="F193" s="30">
        <f>SUM(G193:J193)</f>
        <v>400000</v>
      </c>
      <c r="G193" s="30"/>
      <c r="H193" s="30"/>
      <c r="I193" s="30">
        <v>400000</v>
      </c>
      <c r="J193" s="48"/>
      <c r="K193" s="27"/>
    </row>
    <row r="194" spans="1:226" s="28" customFormat="1" ht="20.100000000000001" customHeight="1">
      <c r="A194" s="1254"/>
      <c r="B194" s="1255"/>
      <c r="C194" s="1256"/>
      <c r="D194" s="1257"/>
      <c r="E194" s="33" t="s">
        <v>63</v>
      </c>
      <c r="F194" s="32">
        <f>SUM(F195:F196)</f>
        <v>0</v>
      </c>
      <c r="G194" s="32">
        <f t="shared" ref="G194:J194" si="96">SUM(G195:G196)</f>
        <v>0</v>
      </c>
      <c r="H194" s="32">
        <f t="shared" si="96"/>
        <v>0</v>
      </c>
      <c r="I194" s="32">
        <f t="shared" si="96"/>
        <v>0</v>
      </c>
      <c r="J194" s="47">
        <f t="shared" si="96"/>
        <v>0</v>
      </c>
      <c r="K194" s="27"/>
    </row>
    <row r="195" spans="1:226" s="28" customFormat="1" ht="15" hidden="1" customHeight="1">
      <c r="A195" s="1254"/>
      <c r="B195" s="1255"/>
      <c r="C195" s="1256"/>
      <c r="D195" s="1257"/>
      <c r="E195" s="70"/>
      <c r="F195" s="30">
        <f t="shared" ref="F195:F196" si="97">SUM(G195:J195)</f>
        <v>0</v>
      </c>
      <c r="G195" s="30"/>
      <c r="H195" s="30"/>
      <c r="I195" s="30"/>
      <c r="J195" s="48"/>
      <c r="K195" s="27"/>
    </row>
    <row r="196" spans="1:226" s="28" customFormat="1" ht="15" hidden="1" customHeight="1">
      <c r="A196" s="1254"/>
      <c r="B196" s="1255"/>
      <c r="C196" s="1256"/>
      <c r="D196" s="1257"/>
      <c r="E196" s="41"/>
      <c r="F196" s="30">
        <f t="shared" si="97"/>
        <v>0</v>
      </c>
      <c r="G196" s="30"/>
      <c r="H196" s="30"/>
      <c r="I196" s="30"/>
      <c r="J196" s="48"/>
      <c r="K196" s="27"/>
    </row>
    <row r="197" spans="1:226" s="28" customFormat="1" ht="22.5" customHeight="1">
      <c r="A197" s="1254" t="s">
        <v>212</v>
      </c>
      <c r="B197" s="1255" t="s">
        <v>267</v>
      </c>
      <c r="C197" s="1256">
        <v>750</v>
      </c>
      <c r="D197" s="1257" t="s">
        <v>205</v>
      </c>
      <c r="E197" s="34" t="s">
        <v>32</v>
      </c>
      <c r="F197" s="35">
        <f>SUM(F198,F205)</f>
        <v>158500</v>
      </c>
      <c r="G197" s="35">
        <f t="shared" ref="G197:J197" si="98">SUM(G198,G205)</f>
        <v>0</v>
      </c>
      <c r="H197" s="35">
        <f t="shared" si="98"/>
        <v>0</v>
      </c>
      <c r="I197" s="35">
        <f t="shared" si="98"/>
        <v>158500</v>
      </c>
      <c r="J197" s="46">
        <f t="shared" si="98"/>
        <v>0</v>
      </c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  <c r="HD197" s="27"/>
      <c r="HE197" s="27"/>
      <c r="HF197" s="27"/>
      <c r="HG197" s="27"/>
      <c r="HH197" s="27"/>
      <c r="HI197" s="27"/>
      <c r="HJ197" s="27"/>
      <c r="HK197" s="27"/>
      <c r="HL197" s="27"/>
      <c r="HM197" s="27"/>
      <c r="HN197" s="27"/>
      <c r="HO197" s="27"/>
      <c r="HP197" s="27"/>
      <c r="HQ197" s="27"/>
      <c r="HR197" s="27"/>
    </row>
    <row r="198" spans="1:226" s="28" customFormat="1" ht="21">
      <c r="A198" s="1254"/>
      <c r="B198" s="1255"/>
      <c r="C198" s="1256"/>
      <c r="D198" s="1257"/>
      <c r="E198" s="31" t="s">
        <v>75</v>
      </c>
      <c r="F198" s="32">
        <f>SUM(F199,F202)</f>
        <v>63500</v>
      </c>
      <c r="G198" s="32">
        <f t="shared" ref="G198:J198" si="99">SUM(G199,G202)</f>
        <v>0</v>
      </c>
      <c r="H198" s="32">
        <f t="shared" si="99"/>
        <v>0</v>
      </c>
      <c r="I198" s="32">
        <f t="shared" si="99"/>
        <v>63500</v>
      </c>
      <c r="J198" s="47">
        <f t="shared" si="99"/>
        <v>0</v>
      </c>
      <c r="K198" s="27"/>
    </row>
    <row r="199" spans="1:226" s="28" customFormat="1" ht="22.5">
      <c r="A199" s="1254"/>
      <c r="B199" s="1255"/>
      <c r="C199" s="1256"/>
      <c r="D199" s="1257"/>
      <c r="E199" s="38" t="s">
        <v>61</v>
      </c>
      <c r="F199" s="29">
        <f>SUM(F200:F201)</f>
        <v>0</v>
      </c>
      <c r="G199" s="29">
        <f t="shared" ref="G199:J199" si="100">SUM(G200:G201)</f>
        <v>0</v>
      </c>
      <c r="H199" s="29">
        <f t="shared" si="100"/>
        <v>0</v>
      </c>
      <c r="I199" s="29">
        <f t="shared" si="100"/>
        <v>0</v>
      </c>
      <c r="J199" s="49">
        <f t="shared" si="100"/>
        <v>0</v>
      </c>
      <c r="K199" s="27"/>
    </row>
    <row r="200" spans="1:226" s="28" customFormat="1" ht="15" hidden="1" customHeight="1">
      <c r="A200" s="1254"/>
      <c r="B200" s="1255"/>
      <c r="C200" s="1256"/>
      <c r="D200" s="1257"/>
      <c r="E200" s="66"/>
      <c r="F200" s="30">
        <f>SUM(G200:J200)</f>
        <v>0</v>
      </c>
      <c r="G200" s="30"/>
      <c r="H200" s="30"/>
      <c r="I200" s="30"/>
      <c r="J200" s="48"/>
      <c r="K200" s="27"/>
    </row>
    <row r="201" spans="1:226" s="28" customFormat="1" ht="15" hidden="1" customHeight="1">
      <c r="A201" s="1254"/>
      <c r="B201" s="1255"/>
      <c r="C201" s="1256"/>
      <c r="D201" s="1257"/>
      <c r="E201" s="66"/>
      <c r="F201" s="30">
        <f>SUM(G201:J201)</f>
        <v>0</v>
      </c>
      <c r="G201" s="30"/>
      <c r="H201" s="30"/>
      <c r="I201" s="30"/>
      <c r="J201" s="48"/>
      <c r="K201" s="27"/>
    </row>
    <row r="202" spans="1:226" s="28" customFormat="1" ht="22.5">
      <c r="A202" s="1254"/>
      <c r="B202" s="1255"/>
      <c r="C202" s="1256"/>
      <c r="D202" s="1257"/>
      <c r="E202" s="38" t="s">
        <v>62</v>
      </c>
      <c r="F202" s="29">
        <f>SUM(F203:F204)</f>
        <v>63500</v>
      </c>
      <c r="G202" s="29">
        <f t="shared" ref="G202:J202" si="101">SUM(G203:G204)</f>
        <v>0</v>
      </c>
      <c r="H202" s="29">
        <f t="shared" si="101"/>
        <v>0</v>
      </c>
      <c r="I202" s="29">
        <f t="shared" si="101"/>
        <v>63500</v>
      </c>
      <c r="J202" s="49">
        <f t="shared" si="101"/>
        <v>0</v>
      </c>
      <c r="K202" s="27"/>
    </row>
    <row r="203" spans="1:226" s="28" customFormat="1" ht="12">
      <c r="A203" s="1254"/>
      <c r="B203" s="1255"/>
      <c r="C203" s="1256"/>
      <c r="D203" s="1257"/>
      <c r="E203" s="66" t="s">
        <v>54</v>
      </c>
      <c r="F203" s="30">
        <f>SUM(G203:J203)</f>
        <v>58500</v>
      </c>
      <c r="G203" s="30"/>
      <c r="H203" s="30"/>
      <c r="I203" s="30">
        <v>58500</v>
      </c>
      <c r="J203" s="48"/>
      <c r="K203" s="27"/>
    </row>
    <row r="204" spans="1:226" s="28" customFormat="1" ht="12">
      <c r="A204" s="1254"/>
      <c r="B204" s="1255"/>
      <c r="C204" s="1256"/>
      <c r="D204" s="1257"/>
      <c r="E204" s="66" t="s">
        <v>133</v>
      </c>
      <c r="F204" s="30">
        <f>SUM(G204:J204)</f>
        <v>5000</v>
      </c>
      <c r="G204" s="30"/>
      <c r="H204" s="30"/>
      <c r="I204" s="30">
        <v>5000</v>
      </c>
      <c r="J204" s="48"/>
      <c r="K204" s="27"/>
    </row>
    <row r="205" spans="1:226" s="28" customFormat="1" ht="20.100000000000001" customHeight="1">
      <c r="A205" s="1254"/>
      <c r="B205" s="1255"/>
      <c r="C205" s="1256"/>
      <c r="D205" s="1257"/>
      <c r="E205" s="33" t="s">
        <v>63</v>
      </c>
      <c r="F205" s="32">
        <f t="shared" ref="F205:J205" si="102">SUM(F206:F206)</f>
        <v>95000</v>
      </c>
      <c r="G205" s="32">
        <f t="shared" si="102"/>
        <v>0</v>
      </c>
      <c r="H205" s="32">
        <f t="shared" si="102"/>
        <v>0</v>
      </c>
      <c r="I205" s="32">
        <f t="shared" si="102"/>
        <v>95000</v>
      </c>
      <c r="J205" s="47">
        <f t="shared" si="102"/>
        <v>0</v>
      </c>
      <c r="K205" s="27"/>
    </row>
    <row r="206" spans="1:226" s="28" customFormat="1" ht="12">
      <c r="A206" s="1254"/>
      <c r="B206" s="1255"/>
      <c r="C206" s="1256"/>
      <c r="D206" s="1257"/>
      <c r="E206" s="66" t="s">
        <v>59</v>
      </c>
      <c r="F206" s="30">
        <f t="shared" ref="F206" si="103">SUM(G206:J206)</f>
        <v>95000</v>
      </c>
      <c r="G206" s="30"/>
      <c r="H206" s="30"/>
      <c r="I206" s="30">
        <v>95000</v>
      </c>
      <c r="J206" s="48"/>
      <c r="K206" s="27"/>
    </row>
    <row r="207" spans="1:226" s="28" customFormat="1" ht="22.5" customHeight="1">
      <c r="A207" s="1254" t="s">
        <v>213</v>
      </c>
      <c r="B207" s="1255" t="s">
        <v>268</v>
      </c>
      <c r="C207" s="1256">
        <v>750</v>
      </c>
      <c r="D207" s="1257" t="s">
        <v>205</v>
      </c>
      <c r="E207" s="34" t="s">
        <v>32</v>
      </c>
      <c r="F207" s="35">
        <f>SUM(F208,F215)</f>
        <v>355000</v>
      </c>
      <c r="G207" s="35">
        <f t="shared" ref="G207:J207" si="104">SUM(G208,G215)</f>
        <v>0</v>
      </c>
      <c r="H207" s="35">
        <f t="shared" si="104"/>
        <v>0</v>
      </c>
      <c r="I207" s="35">
        <f t="shared" si="104"/>
        <v>355000</v>
      </c>
      <c r="J207" s="46">
        <f t="shared" si="104"/>
        <v>0</v>
      </c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  <c r="HD207" s="27"/>
      <c r="HE207" s="27"/>
      <c r="HF207" s="27"/>
      <c r="HG207" s="27"/>
      <c r="HH207" s="27"/>
      <c r="HI207" s="27"/>
      <c r="HJ207" s="27"/>
      <c r="HK207" s="27"/>
      <c r="HL207" s="27"/>
      <c r="HM207" s="27"/>
      <c r="HN207" s="27"/>
      <c r="HO207" s="27"/>
      <c r="HP207" s="27"/>
      <c r="HQ207" s="27"/>
      <c r="HR207" s="27"/>
    </row>
    <row r="208" spans="1:226" s="28" customFormat="1" ht="20.100000000000001" customHeight="1">
      <c r="A208" s="1254"/>
      <c r="B208" s="1255"/>
      <c r="C208" s="1256"/>
      <c r="D208" s="1257"/>
      <c r="E208" s="31" t="s">
        <v>74</v>
      </c>
      <c r="F208" s="32">
        <f>SUM(F209,F212)</f>
        <v>0</v>
      </c>
      <c r="G208" s="32">
        <f t="shared" ref="G208:J208" si="105">SUM(G209,G212)</f>
        <v>0</v>
      </c>
      <c r="H208" s="32">
        <f t="shared" si="105"/>
        <v>0</v>
      </c>
      <c r="I208" s="32">
        <f t="shared" si="105"/>
        <v>0</v>
      </c>
      <c r="J208" s="47">
        <f t="shared" si="105"/>
        <v>0</v>
      </c>
      <c r="K208" s="27"/>
    </row>
    <row r="209" spans="1:226" s="28" customFormat="1" ht="22.5" hidden="1">
      <c r="A209" s="1254"/>
      <c r="B209" s="1255"/>
      <c r="C209" s="1256"/>
      <c r="D209" s="1257"/>
      <c r="E209" s="38" t="s">
        <v>61</v>
      </c>
      <c r="F209" s="29">
        <f>SUM(F210:F211)</f>
        <v>0</v>
      </c>
      <c r="G209" s="29">
        <f t="shared" ref="G209:J209" si="106">SUM(G210:G211)</f>
        <v>0</v>
      </c>
      <c r="H209" s="29">
        <f t="shared" si="106"/>
        <v>0</v>
      </c>
      <c r="I209" s="29">
        <f t="shared" si="106"/>
        <v>0</v>
      </c>
      <c r="J209" s="49">
        <f t="shared" si="106"/>
        <v>0</v>
      </c>
      <c r="K209" s="27"/>
    </row>
    <row r="210" spans="1:226" s="28" customFormat="1" ht="15" hidden="1" customHeight="1">
      <c r="A210" s="1254"/>
      <c r="B210" s="1255"/>
      <c r="C210" s="1256"/>
      <c r="D210" s="1257"/>
      <c r="E210" s="66"/>
      <c r="F210" s="30">
        <f>SUM(G210:J210)</f>
        <v>0</v>
      </c>
      <c r="G210" s="30"/>
      <c r="H210" s="30"/>
      <c r="I210" s="30"/>
      <c r="J210" s="48"/>
      <c r="K210" s="27"/>
    </row>
    <row r="211" spans="1:226" s="28" customFormat="1" ht="15" hidden="1" customHeight="1">
      <c r="A211" s="1254"/>
      <c r="B211" s="1255"/>
      <c r="C211" s="1256"/>
      <c r="D211" s="1257"/>
      <c r="E211" s="66"/>
      <c r="F211" s="30">
        <f>SUM(G211:J211)</f>
        <v>0</v>
      </c>
      <c r="G211" s="30"/>
      <c r="H211" s="30"/>
      <c r="I211" s="30"/>
      <c r="J211" s="48"/>
      <c r="K211" s="27"/>
    </row>
    <row r="212" spans="1:226" s="28" customFormat="1" ht="22.5" hidden="1">
      <c r="A212" s="1254"/>
      <c r="B212" s="1255"/>
      <c r="C212" s="1256"/>
      <c r="D212" s="1257"/>
      <c r="E212" s="38" t="s">
        <v>62</v>
      </c>
      <c r="F212" s="29">
        <f>SUM(F213:F214)</f>
        <v>0</v>
      </c>
      <c r="G212" s="29">
        <f t="shared" ref="G212:J212" si="107">SUM(G213:G214)</f>
        <v>0</v>
      </c>
      <c r="H212" s="29">
        <f t="shared" si="107"/>
        <v>0</v>
      </c>
      <c r="I212" s="29">
        <f t="shared" si="107"/>
        <v>0</v>
      </c>
      <c r="J212" s="49">
        <f t="shared" si="107"/>
        <v>0</v>
      </c>
      <c r="K212" s="27"/>
    </row>
    <row r="213" spans="1:226" s="28" customFormat="1" ht="15" hidden="1" customHeight="1">
      <c r="A213" s="1254"/>
      <c r="B213" s="1255"/>
      <c r="C213" s="1256"/>
      <c r="D213" s="1257"/>
      <c r="E213" s="66"/>
      <c r="F213" s="30">
        <f>SUM(G213:J213)</f>
        <v>0</v>
      </c>
      <c r="G213" s="30"/>
      <c r="H213" s="30"/>
      <c r="I213" s="30"/>
      <c r="J213" s="48"/>
      <c r="K213" s="27"/>
    </row>
    <row r="214" spans="1:226" s="28" customFormat="1" ht="15" hidden="1" customHeight="1">
      <c r="A214" s="1254"/>
      <c r="B214" s="1255"/>
      <c r="C214" s="1256"/>
      <c r="D214" s="1257"/>
      <c r="E214" s="66"/>
      <c r="F214" s="30">
        <f>SUM(G214:J214)</f>
        <v>0</v>
      </c>
      <c r="G214" s="30"/>
      <c r="H214" s="30"/>
      <c r="I214" s="30"/>
      <c r="J214" s="48"/>
      <c r="K214" s="27"/>
    </row>
    <row r="215" spans="1:226" s="28" customFormat="1" ht="20.100000000000001" customHeight="1">
      <c r="A215" s="1254"/>
      <c r="B215" s="1255"/>
      <c r="C215" s="1256"/>
      <c r="D215" s="1257"/>
      <c r="E215" s="33" t="s">
        <v>63</v>
      </c>
      <c r="F215" s="32">
        <f t="shared" ref="F215:J215" si="108">SUM(F216:F216)</f>
        <v>355000</v>
      </c>
      <c r="G215" s="32">
        <f t="shared" si="108"/>
        <v>0</v>
      </c>
      <c r="H215" s="32">
        <f t="shared" si="108"/>
        <v>0</v>
      </c>
      <c r="I215" s="32">
        <f t="shared" si="108"/>
        <v>355000</v>
      </c>
      <c r="J215" s="47">
        <f t="shared" si="108"/>
        <v>0</v>
      </c>
      <c r="K215" s="27"/>
    </row>
    <row r="216" spans="1:226" s="28" customFormat="1" ht="12">
      <c r="A216" s="1254"/>
      <c r="B216" s="1255"/>
      <c r="C216" s="1256"/>
      <c r="D216" s="1257"/>
      <c r="E216" s="66" t="s">
        <v>58</v>
      </c>
      <c r="F216" s="30">
        <f t="shared" ref="F216" si="109">SUM(G216:J216)</f>
        <v>355000</v>
      </c>
      <c r="G216" s="30"/>
      <c r="H216" s="30"/>
      <c r="I216" s="30">
        <v>355000</v>
      </c>
      <c r="J216" s="48"/>
      <c r="K216" s="27"/>
    </row>
    <row r="217" spans="1:226" s="28" customFormat="1" ht="22.5" customHeight="1">
      <c r="A217" s="1254" t="s">
        <v>240</v>
      </c>
      <c r="B217" s="1255" t="s">
        <v>269</v>
      </c>
      <c r="C217" s="1256">
        <v>750</v>
      </c>
      <c r="D217" s="1257" t="s">
        <v>205</v>
      </c>
      <c r="E217" s="34" t="s">
        <v>32</v>
      </c>
      <c r="F217" s="35">
        <f>SUM(F218,F225)</f>
        <v>200000</v>
      </c>
      <c r="G217" s="35">
        <f t="shared" ref="G217:J217" si="110">SUM(G218,G225)</f>
        <v>0</v>
      </c>
      <c r="H217" s="35">
        <f t="shared" si="110"/>
        <v>0</v>
      </c>
      <c r="I217" s="35">
        <f t="shared" si="110"/>
        <v>200000</v>
      </c>
      <c r="J217" s="46">
        <f t="shared" si="110"/>
        <v>0</v>
      </c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  <c r="HD217" s="27"/>
      <c r="HE217" s="27"/>
      <c r="HF217" s="27"/>
      <c r="HG217" s="27"/>
      <c r="HH217" s="27"/>
      <c r="HI217" s="27"/>
      <c r="HJ217" s="27"/>
      <c r="HK217" s="27"/>
      <c r="HL217" s="27"/>
      <c r="HM217" s="27"/>
      <c r="HN217" s="27"/>
      <c r="HO217" s="27"/>
      <c r="HP217" s="27"/>
      <c r="HQ217" s="27"/>
      <c r="HR217" s="27"/>
    </row>
    <row r="218" spans="1:226" s="28" customFormat="1" ht="21">
      <c r="A218" s="1254"/>
      <c r="B218" s="1255"/>
      <c r="C218" s="1256"/>
      <c r="D218" s="1257"/>
      <c r="E218" s="31" t="s">
        <v>75</v>
      </c>
      <c r="F218" s="32">
        <f>SUM(F219,F222)</f>
        <v>200000</v>
      </c>
      <c r="G218" s="32">
        <f t="shared" ref="G218:J218" si="111">SUM(G219,G222)</f>
        <v>0</v>
      </c>
      <c r="H218" s="32">
        <f t="shared" si="111"/>
        <v>0</v>
      </c>
      <c r="I218" s="32">
        <f t="shared" si="111"/>
        <v>200000</v>
      </c>
      <c r="J218" s="47">
        <f t="shared" si="111"/>
        <v>0</v>
      </c>
      <c r="K218" s="27"/>
    </row>
    <row r="219" spans="1:226" s="28" customFormat="1" ht="22.5">
      <c r="A219" s="1254"/>
      <c r="B219" s="1255"/>
      <c r="C219" s="1256"/>
      <c r="D219" s="1257"/>
      <c r="E219" s="38" t="s">
        <v>61</v>
      </c>
      <c r="F219" s="29">
        <f>SUM(F220:F221)</f>
        <v>0</v>
      </c>
      <c r="G219" s="29">
        <f t="shared" ref="G219:J219" si="112">SUM(G220:G221)</f>
        <v>0</v>
      </c>
      <c r="H219" s="29">
        <f t="shared" si="112"/>
        <v>0</v>
      </c>
      <c r="I219" s="29">
        <f t="shared" si="112"/>
        <v>0</v>
      </c>
      <c r="J219" s="49">
        <f t="shared" si="112"/>
        <v>0</v>
      </c>
      <c r="K219" s="27"/>
    </row>
    <row r="220" spans="1:226" s="28" customFormat="1" ht="15" hidden="1" customHeight="1">
      <c r="A220" s="1254"/>
      <c r="B220" s="1255"/>
      <c r="C220" s="1256"/>
      <c r="D220" s="1257"/>
      <c r="E220" s="66"/>
      <c r="F220" s="30">
        <f>SUM(G220:J220)</f>
        <v>0</v>
      </c>
      <c r="G220" s="30"/>
      <c r="H220" s="30"/>
      <c r="I220" s="30"/>
      <c r="J220" s="48"/>
      <c r="K220" s="27"/>
    </row>
    <row r="221" spans="1:226" s="28" customFormat="1" ht="15" hidden="1" customHeight="1">
      <c r="A221" s="1254"/>
      <c r="B221" s="1255"/>
      <c r="C221" s="1256"/>
      <c r="D221" s="1257"/>
      <c r="E221" s="66"/>
      <c r="F221" s="30">
        <f>SUM(G221:J221)</f>
        <v>0</v>
      </c>
      <c r="G221" s="30"/>
      <c r="H221" s="30"/>
      <c r="I221" s="30"/>
      <c r="J221" s="48"/>
      <c r="K221" s="27"/>
    </row>
    <row r="222" spans="1:226" s="28" customFormat="1" ht="22.5">
      <c r="A222" s="1254"/>
      <c r="B222" s="1255"/>
      <c r="C222" s="1256"/>
      <c r="D222" s="1257"/>
      <c r="E222" s="38" t="s">
        <v>62</v>
      </c>
      <c r="F222" s="29">
        <f>SUM(F223:F224)</f>
        <v>200000</v>
      </c>
      <c r="G222" s="29">
        <f t="shared" ref="G222:J222" si="113">SUM(G223:G224)</f>
        <v>0</v>
      </c>
      <c r="H222" s="29">
        <f t="shared" si="113"/>
        <v>0</v>
      </c>
      <c r="I222" s="29">
        <f t="shared" si="113"/>
        <v>200000</v>
      </c>
      <c r="J222" s="49">
        <f t="shared" si="113"/>
        <v>0</v>
      </c>
      <c r="K222" s="27"/>
    </row>
    <row r="223" spans="1:226" s="28" customFormat="1" ht="12">
      <c r="A223" s="1254"/>
      <c r="B223" s="1255"/>
      <c r="C223" s="1256"/>
      <c r="D223" s="1257"/>
      <c r="E223" s="66" t="s">
        <v>56</v>
      </c>
      <c r="F223" s="30">
        <f>SUM(G223:J223)</f>
        <v>150000</v>
      </c>
      <c r="G223" s="30"/>
      <c r="H223" s="30"/>
      <c r="I223" s="30">
        <v>150000</v>
      </c>
      <c r="J223" s="48"/>
      <c r="K223" s="27"/>
    </row>
    <row r="224" spans="1:226" s="28" customFormat="1" ht="12">
      <c r="A224" s="1254"/>
      <c r="B224" s="1255"/>
      <c r="C224" s="1256"/>
      <c r="D224" s="1257"/>
      <c r="E224" s="66" t="s">
        <v>127</v>
      </c>
      <c r="F224" s="30">
        <f>SUM(G224:J224)</f>
        <v>50000</v>
      </c>
      <c r="G224" s="30"/>
      <c r="H224" s="30"/>
      <c r="I224" s="30">
        <v>50000</v>
      </c>
      <c r="J224" s="48"/>
      <c r="K224" s="27"/>
    </row>
    <row r="225" spans="1:226" s="28" customFormat="1" ht="20.100000000000001" customHeight="1">
      <c r="A225" s="1254"/>
      <c r="B225" s="1255"/>
      <c r="C225" s="1256"/>
      <c r="D225" s="1257"/>
      <c r="E225" s="33" t="s">
        <v>63</v>
      </c>
      <c r="F225" s="32">
        <f>SUM(F226:F227)</f>
        <v>0</v>
      </c>
      <c r="G225" s="32">
        <f t="shared" ref="G225:J225" si="114">SUM(G226:G227)</f>
        <v>0</v>
      </c>
      <c r="H225" s="32">
        <f t="shared" si="114"/>
        <v>0</v>
      </c>
      <c r="I225" s="32">
        <f t="shared" si="114"/>
        <v>0</v>
      </c>
      <c r="J225" s="47">
        <f t="shared" si="114"/>
        <v>0</v>
      </c>
      <c r="K225" s="27"/>
    </row>
    <row r="226" spans="1:226" s="28" customFormat="1" ht="15" hidden="1" customHeight="1">
      <c r="A226" s="1254"/>
      <c r="B226" s="1255"/>
      <c r="C226" s="1256"/>
      <c r="D226" s="1257"/>
      <c r="E226" s="66"/>
      <c r="F226" s="30">
        <f t="shared" ref="F226:F227" si="115">SUM(G226:J226)</f>
        <v>0</v>
      </c>
      <c r="G226" s="30"/>
      <c r="H226" s="30"/>
      <c r="I226" s="30"/>
      <c r="J226" s="48"/>
      <c r="K226" s="27"/>
    </row>
    <row r="227" spans="1:226" s="28" customFormat="1" ht="15" hidden="1" customHeight="1">
      <c r="A227" s="1254"/>
      <c r="B227" s="1255"/>
      <c r="C227" s="1256"/>
      <c r="D227" s="1257"/>
      <c r="E227" s="41"/>
      <c r="F227" s="30">
        <f t="shared" si="115"/>
        <v>0</v>
      </c>
      <c r="G227" s="30"/>
      <c r="H227" s="30"/>
      <c r="I227" s="30"/>
      <c r="J227" s="48"/>
      <c r="K227" s="27"/>
    </row>
    <row r="228" spans="1:226" s="28" customFormat="1" ht="22.5" customHeight="1">
      <c r="A228" s="1254" t="s">
        <v>241</v>
      </c>
      <c r="B228" s="1255" t="s">
        <v>270</v>
      </c>
      <c r="C228" s="1256">
        <v>750</v>
      </c>
      <c r="D228" s="1257" t="s">
        <v>205</v>
      </c>
      <c r="E228" s="34" t="s">
        <v>32</v>
      </c>
      <c r="F228" s="35">
        <f>SUM(F229,F236)</f>
        <v>200000</v>
      </c>
      <c r="G228" s="35">
        <f t="shared" ref="G228:J228" si="116">SUM(G229,G236)</f>
        <v>0</v>
      </c>
      <c r="H228" s="35">
        <f t="shared" si="116"/>
        <v>0</v>
      </c>
      <c r="I228" s="35">
        <f t="shared" si="116"/>
        <v>200000</v>
      </c>
      <c r="J228" s="46">
        <f t="shared" si="116"/>
        <v>0</v>
      </c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  <c r="HD228" s="27"/>
      <c r="HE228" s="27"/>
      <c r="HF228" s="27"/>
      <c r="HG228" s="27"/>
      <c r="HH228" s="27"/>
      <c r="HI228" s="27"/>
      <c r="HJ228" s="27"/>
      <c r="HK228" s="27"/>
      <c r="HL228" s="27"/>
      <c r="HM228" s="27"/>
      <c r="HN228" s="27"/>
      <c r="HO228" s="27"/>
      <c r="HP228" s="27"/>
      <c r="HQ228" s="27"/>
      <c r="HR228" s="27"/>
    </row>
    <row r="229" spans="1:226" s="28" customFormat="1" ht="21">
      <c r="A229" s="1254"/>
      <c r="B229" s="1255"/>
      <c r="C229" s="1256"/>
      <c r="D229" s="1257"/>
      <c r="E229" s="31" t="s">
        <v>75</v>
      </c>
      <c r="F229" s="32">
        <f>SUM(F230,F233)</f>
        <v>200000</v>
      </c>
      <c r="G229" s="32">
        <f t="shared" ref="G229:J229" si="117">SUM(G230,G233)</f>
        <v>0</v>
      </c>
      <c r="H229" s="32">
        <f t="shared" si="117"/>
        <v>0</v>
      </c>
      <c r="I229" s="32">
        <f t="shared" si="117"/>
        <v>200000</v>
      </c>
      <c r="J229" s="47">
        <f t="shared" si="117"/>
        <v>0</v>
      </c>
      <c r="K229" s="27"/>
    </row>
    <row r="230" spans="1:226" s="28" customFormat="1" ht="22.5">
      <c r="A230" s="1254"/>
      <c r="B230" s="1255"/>
      <c r="C230" s="1256"/>
      <c r="D230" s="1257"/>
      <c r="E230" s="38" t="s">
        <v>61</v>
      </c>
      <c r="F230" s="29">
        <f>SUM(F231:F232)</f>
        <v>0</v>
      </c>
      <c r="G230" s="29">
        <f t="shared" ref="G230:J230" si="118">SUM(G231:G232)</f>
        <v>0</v>
      </c>
      <c r="H230" s="29">
        <f t="shared" si="118"/>
        <v>0</v>
      </c>
      <c r="I230" s="29">
        <f t="shared" si="118"/>
        <v>0</v>
      </c>
      <c r="J230" s="49">
        <f t="shared" si="118"/>
        <v>0</v>
      </c>
      <c r="K230" s="27"/>
    </row>
    <row r="231" spans="1:226" s="28" customFormat="1" ht="15" hidden="1" customHeight="1">
      <c r="A231" s="1254"/>
      <c r="B231" s="1255"/>
      <c r="C231" s="1256"/>
      <c r="D231" s="1257"/>
      <c r="E231" s="70"/>
      <c r="F231" s="30">
        <f>SUM(G231:J231)</f>
        <v>0</v>
      </c>
      <c r="G231" s="30"/>
      <c r="H231" s="30"/>
      <c r="I231" s="30"/>
      <c r="J231" s="48"/>
      <c r="K231" s="27"/>
    </row>
    <row r="232" spans="1:226" s="28" customFormat="1" ht="15" hidden="1" customHeight="1">
      <c r="A232" s="1254"/>
      <c r="B232" s="1255"/>
      <c r="C232" s="1256"/>
      <c r="D232" s="1257"/>
      <c r="E232" s="70"/>
      <c r="F232" s="30">
        <f>SUM(G232:J232)</f>
        <v>0</v>
      </c>
      <c r="G232" s="30"/>
      <c r="H232" s="30"/>
      <c r="I232" s="30"/>
      <c r="J232" s="48"/>
      <c r="K232" s="27"/>
    </row>
    <row r="233" spans="1:226" s="28" customFormat="1" ht="22.5">
      <c r="A233" s="1254"/>
      <c r="B233" s="1255"/>
      <c r="C233" s="1256"/>
      <c r="D233" s="1257"/>
      <c r="E233" s="38" t="s">
        <v>62</v>
      </c>
      <c r="F233" s="29">
        <f>SUM(F234:F235)</f>
        <v>200000</v>
      </c>
      <c r="G233" s="29">
        <f t="shared" ref="G233:J233" si="119">SUM(G234:G235)</f>
        <v>0</v>
      </c>
      <c r="H233" s="29">
        <f t="shared" si="119"/>
        <v>0</v>
      </c>
      <c r="I233" s="29">
        <f t="shared" si="119"/>
        <v>200000</v>
      </c>
      <c r="J233" s="49">
        <f t="shared" si="119"/>
        <v>0</v>
      </c>
      <c r="K233" s="27"/>
    </row>
    <row r="234" spans="1:226" s="28" customFormat="1" ht="12">
      <c r="A234" s="1254"/>
      <c r="B234" s="1255"/>
      <c r="C234" s="1256"/>
      <c r="D234" s="1257"/>
      <c r="E234" s="70" t="s">
        <v>131</v>
      </c>
      <c r="F234" s="30">
        <f>SUM(G234:J234)</f>
        <v>180000</v>
      </c>
      <c r="G234" s="30"/>
      <c r="H234" s="30"/>
      <c r="I234" s="30">
        <v>180000</v>
      </c>
      <c r="J234" s="48"/>
      <c r="K234" s="27"/>
    </row>
    <row r="235" spans="1:226" s="28" customFormat="1" ht="12">
      <c r="A235" s="1254"/>
      <c r="B235" s="1255"/>
      <c r="C235" s="1256"/>
      <c r="D235" s="1257"/>
      <c r="E235" s="70" t="s">
        <v>56</v>
      </c>
      <c r="F235" s="30">
        <f>SUM(G235:J235)</f>
        <v>20000</v>
      </c>
      <c r="G235" s="30"/>
      <c r="H235" s="30"/>
      <c r="I235" s="30">
        <v>20000</v>
      </c>
      <c r="J235" s="48"/>
      <c r="K235" s="27"/>
    </row>
    <row r="236" spans="1:226" s="28" customFormat="1" ht="20.100000000000001" customHeight="1">
      <c r="A236" s="1254"/>
      <c r="B236" s="1255"/>
      <c r="C236" s="1256"/>
      <c r="D236" s="1257"/>
      <c r="E236" s="33" t="s">
        <v>63</v>
      </c>
      <c r="F236" s="32">
        <f>SUM(F237:F238)</f>
        <v>0</v>
      </c>
      <c r="G236" s="32">
        <f t="shared" ref="G236:J236" si="120">SUM(G237:G238)</f>
        <v>0</v>
      </c>
      <c r="H236" s="32">
        <f t="shared" si="120"/>
        <v>0</v>
      </c>
      <c r="I236" s="32">
        <f t="shared" si="120"/>
        <v>0</v>
      </c>
      <c r="J236" s="47">
        <f t="shared" si="120"/>
        <v>0</v>
      </c>
      <c r="K236" s="27"/>
      <c r="L236" s="59"/>
    </row>
    <row r="237" spans="1:226" s="28" customFormat="1" ht="15" hidden="1" customHeight="1">
      <c r="A237" s="1254"/>
      <c r="B237" s="1255"/>
      <c r="C237" s="1256"/>
      <c r="D237" s="1257"/>
      <c r="E237" s="70"/>
      <c r="F237" s="30">
        <f t="shared" ref="F237:F238" si="121">SUM(G237:J237)</f>
        <v>0</v>
      </c>
      <c r="G237" s="30"/>
      <c r="H237" s="30"/>
      <c r="I237" s="30"/>
      <c r="J237" s="48"/>
      <c r="K237" s="27"/>
    </row>
    <row r="238" spans="1:226" s="28" customFormat="1" ht="15" hidden="1" customHeight="1">
      <c r="A238" s="1254"/>
      <c r="B238" s="1255"/>
      <c r="C238" s="1256"/>
      <c r="D238" s="1257"/>
      <c r="E238" s="41"/>
      <c r="F238" s="30">
        <f t="shared" si="121"/>
        <v>0</v>
      </c>
      <c r="G238" s="30"/>
      <c r="H238" s="30"/>
      <c r="I238" s="30"/>
      <c r="J238" s="48"/>
      <c r="K238" s="27"/>
    </row>
    <row r="239" spans="1:226" s="28" customFormat="1" ht="22.5" customHeight="1">
      <c r="A239" s="1254" t="s">
        <v>242</v>
      </c>
      <c r="B239" s="1255" t="s">
        <v>272</v>
      </c>
      <c r="C239" s="1256">
        <v>730</v>
      </c>
      <c r="D239" s="1257" t="s">
        <v>214</v>
      </c>
      <c r="E239" s="34" t="s">
        <v>32</v>
      </c>
      <c r="F239" s="35">
        <f>SUM(F240,F272)</f>
        <v>3337194</v>
      </c>
      <c r="G239" s="35">
        <f t="shared" ref="G239:J239" si="122">SUM(G240,G272)</f>
        <v>311301</v>
      </c>
      <c r="H239" s="35">
        <f t="shared" si="122"/>
        <v>2780550</v>
      </c>
      <c r="I239" s="35">
        <f t="shared" si="122"/>
        <v>245343</v>
      </c>
      <c r="J239" s="46">
        <f t="shared" si="122"/>
        <v>0</v>
      </c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  <c r="HD239" s="27"/>
      <c r="HE239" s="27"/>
      <c r="HF239" s="27"/>
      <c r="HG239" s="27"/>
      <c r="HH239" s="27"/>
      <c r="HI239" s="27"/>
      <c r="HJ239" s="27"/>
      <c r="HK239" s="27"/>
      <c r="HL239" s="27"/>
      <c r="HM239" s="27"/>
      <c r="HN239" s="27"/>
      <c r="HO239" s="27"/>
      <c r="HP239" s="27"/>
      <c r="HQ239" s="27"/>
      <c r="HR239" s="27"/>
    </row>
    <row r="240" spans="1:226" s="28" customFormat="1" ht="21">
      <c r="A240" s="1254"/>
      <c r="B240" s="1255"/>
      <c r="C240" s="1256"/>
      <c r="D240" s="1257"/>
      <c r="E240" s="31" t="s">
        <v>75</v>
      </c>
      <c r="F240" s="32">
        <f>SUM(F241,F244,F253)</f>
        <v>3337194</v>
      </c>
      <c r="G240" s="32">
        <f t="shared" ref="G240:J240" si="123">SUM(G241,G244,G253)</f>
        <v>311301</v>
      </c>
      <c r="H240" s="32">
        <f t="shared" si="123"/>
        <v>2780550</v>
      </c>
      <c r="I240" s="32">
        <f t="shared" si="123"/>
        <v>245343</v>
      </c>
      <c r="J240" s="47">
        <f t="shared" si="123"/>
        <v>0</v>
      </c>
      <c r="K240" s="27"/>
    </row>
    <row r="241" spans="1:11" s="28" customFormat="1" ht="20.100000000000001" customHeight="1">
      <c r="A241" s="1254"/>
      <c r="B241" s="1255"/>
      <c r="C241" s="1256"/>
      <c r="D241" s="1257"/>
      <c r="E241" s="38" t="s">
        <v>113</v>
      </c>
      <c r="F241" s="29">
        <f>SUM(F242:F243)</f>
        <v>1957697</v>
      </c>
      <c r="G241" s="29">
        <f t="shared" ref="G241:J241" si="124">SUM(G242:G243)</f>
        <v>207838</v>
      </c>
      <c r="H241" s="29">
        <f t="shared" si="124"/>
        <v>1607979</v>
      </c>
      <c r="I241" s="29">
        <f t="shared" si="124"/>
        <v>141880</v>
      </c>
      <c r="J241" s="49">
        <f t="shared" si="124"/>
        <v>0</v>
      </c>
      <c r="K241" s="27"/>
    </row>
    <row r="242" spans="1:11" s="28" customFormat="1" ht="12">
      <c r="A242" s="1254"/>
      <c r="B242" s="1255"/>
      <c r="C242" s="1256"/>
      <c r="D242" s="1257"/>
      <c r="E242" s="70" t="s">
        <v>115</v>
      </c>
      <c r="F242" s="30">
        <f>SUM(G242:J242)</f>
        <v>1607979</v>
      </c>
      <c r="G242" s="30"/>
      <c r="H242" s="30">
        <v>1607979</v>
      </c>
      <c r="I242" s="30"/>
      <c r="J242" s="48"/>
      <c r="K242" s="27"/>
    </row>
    <row r="243" spans="1:11" s="28" customFormat="1" ht="12">
      <c r="A243" s="1254"/>
      <c r="B243" s="1255"/>
      <c r="C243" s="1256"/>
      <c r="D243" s="1257"/>
      <c r="E243" s="70" t="s">
        <v>65</v>
      </c>
      <c r="F243" s="30">
        <f>SUM(G243:J243)</f>
        <v>349718</v>
      </c>
      <c r="G243" s="30">
        <v>207838</v>
      </c>
      <c r="H243" s="30"/>
      <c r="I243" s="30">
        <v>141880</v>
      </c>
      <c r="J243" s="48"/>
      <c r="K243" s="27"/>
    </row>
    <row r="244" spans="1:11" s="28" customFormat="1" ht="22.5">
      <c r="A244" s="1254"/>
      <c r="B244" s="1255"/>
      <c r="C244" s="1256"/>
      <c r="D244" s="1257"/>
      <c r="E244" s="38" t="s">
        <v>61</v>
      </c>
      <c r="F244" s="29">
        <f>SUM(F245:F252)</f>
        <v>656000</v>
      </c>
      <c r="G244" s="29">
        <f t="shared" ref="G244:J244" si="125">SUM(G245:G252)</f>
        <v>49200</v>
      </c>
      <c r="H244" s="29">
        <f t="shared" si="125"/>
        <v>557600</v>
      </c>
      <c r="I244" s="29">
        <f t="shared" si="125"/>
        <v>49200</v>
      </c>
      <c r="J244" s="49">
        <f t="shared" si="125"/>
        <v>0</v>
      </c>
      <c r="K244" s="27"/>
    </row>
    <row r="245" spans="1:11" s="28" customFormat="1" ht="12">
      <c r="A245" s="1254"/>
      <c r="B245" s="1255"/>
      <c r="C245" s="1256"/>
      <c r="D245" s="1257"/>
      <c r="E245" s="70" t="s">
        <v>88</v>
      </c>
      <c r="F245" s="30">
        <f>SUM(G245:J245)</f>
        <v>446080</v>
      </c>
      <c r="G245" s="30"/>
      <c r="H245" s="30">
        <v>446080</v>
      </c>
      <c r="I245" s="30"/>
      <c r="J245" s="48"/>
      <c r="K245" s="27"/>
    </row>
    <row r="246" spans="1:11" s="28" customFormat="1" ht="12">
      <c r="A246" s="1254"/>
      <c r="B246" s="1255"/>
      <c r="C246" s="1256"/>
      <c r="D246" s="1257"/>
      <c r="E246" s="70" t="s">
        <v>47</v>
      </c>
      <c r="F246" s="30">
        <f t="shared" ref="F246:F251" si="126">SUM(G246:J246)</f>
        <v>78720</v>
      </c>
      <c r="G246" s="30">
        <v>39360</v>
      </c>
      <c r="H246" s="30"/>
      <c r="I246" s="30">
        <v>39360</v>
      </c>
      <c r="J246" s="48"/>
      <c r="K246" s="27"/>
    </row>
    <row r="247" spans="1:11" s="28" customFormat="1" ht="12">
      <c r="A247" s="1254"/>
      <c r="B247" s="1255"/>
      <c r="C247" s="1256"/>
      <c r="D247" s="1257"/>
      <c r="E247" s="70" t="s">
        <v>89</v>
      </c>
      <c r="F247" s="30">
        <f t="shared" si="126"/>
        <v>32368</v>
      </c>
      <c r="G247" s="30"/>
      <c r="H247" s="30">
        <v>32368</v>
      </c>
      <c r="I247" s="30"/>
      <c r="J247" s="48"/>
      <c r="K247" s="27"/>
    </row>
    <row r="248" spans="1:11" s="28" customFormat="1" ht="12">
      <c r="A248" s="1254"/>
      <c r="B248" s="1255"/>
      <c r="C248" s="1256"/>
      <c r="D248" s="1257"/>
      <c r="E248" s="70" t="s">
        <v>90</v>
      </c>
      <c r="F248" s="30">
        <f t="shared" si="126"/>
        <v>5712</v>
      </c>
      <c r="G248" s="30">
        <v>2856</v>
      </c>
      <c r="H248" s="30"/>
      <c r="I248" s="30">
        <v>2856</v>
      </c>
      <c r="J248" s="48"/>
      <c r="K248" s="27"/>
    </row>
    <row r="249" spans="1:11" s="28" customFormat="1" ht="12">
      <c r="A249" s="1254"/>
      <c r="B249" s="1255"/>
      <c r="C249" s="1256"/>
      <c r="D249" s="1257"/>
      <c r="E249" s="70" t="s">
        <v>91</v>
      </c>
      <c r="F249" s="30">
        <f t="shared" si="126"/>
        <v>68000</v>
      </c>
      <c r="G249" s="30"/>
      <c r="H249" s="30">
        <v>68000</v>
      </c>
      <c r="I249" s="30"/>
      <c r="J249" s="48"/>
      <c r="K249" s="27"/>
    </row>
    <row r="250" spans="1:11" s="28" customFormat="1" ht="12">
      <c r="A250" s="1254"/>
      <c r="B250" s="1255"/>
      <c r="C250" s="1256"/>
      <c r="D250" s="1257"/>
      <c r="E250" s="70" t="s">
        <v>49</v>
      </c>
      <c r="F250" s="30">
        <f t="shared" si="126"/>
        <v>12000</v>
      </c>
      <c r="G250" s="30">
        <v>6000</v>
      </c>
      <c r="H250" s="30"/>
      <c r="I250" s="30">
        <v>6000</v>
      </c>
      <c r="J250" s="48"/>
      <c r="K250" s="27"/>
    </row>
    <row r="251" spans="1:11" s="28" customFormat="1" ht="12">
      <c r="A251" s="1254"/>
      <c r="B251" s="1255"/>
      <c r="C251" s="1256"/>
      <c r="D251" s="1257"/>
      <c r="E251" s="70" t="s">
        <v>92</v>
      </c>
      <c r="F251" s="30">
        <f t="shared" si="126"/>
        <v>11152</v>
      </c>
      <c r="G251" s="30"/>
      <c r="H251" s="30">
        <v>11152</v>
      </c>
      <c r="I251" s="30"/>
      <c r="J251" s="48"/>
      <c r="K251" s="27"/>
    </row>
    <row r="252" spans="1:11" s="28" customFormat="1" ht="12">
      <c r="A252" s="1254"/>
      <c r="B252" s="1255"/>
      <c r="C252" s="1256"/>
      <c r="D252" s="1257"/>
      <c r="E252" s="70" t="s">
        <v>51</v>
      </c>
      <c r="F252" s="30">
        <f>SUM(G252:J252)</f>
        <v>1968</v>
      </c>
      <c r="G252" s="30">
        <v>984</v>
      </c>
      <c r="H252" s="30"/>
      <c r="I252" s="30">
        <v>984</v>
      </c>
      <c r="J252" s="48"/>
      <c r="K252" s="27"/>
    </row>
    <row r="253" spans="1:11" s="28" customFormat="1" ht="22.5">
      <c r="A253" s="1254"/>
      <c r="B253" s="1255"/>
      <c r="C253" s="1256"/>
      <c r="D253" s="1257"/>
      <c r="E253" s="38" t="s">
        <v>62</v>
      </c>
      <c r="F253" s="29">
        <f>SUM(F254:F271)</f>
        <v>723497</v>
      </c>
      <c r="G253" s="29">
        <f t="shared" ref="G253:J253" si="127">SUM(G254:G271)</f>
        <v>54263</v>
      </c>
      <c r="H253" s="29">
        <f t="shared" si="127"/>
        <v>614971</v>
      </c>
      <c r="I253" s="29">
        <f t="shared" si="127"/>
        <v>54263</v>
      </c>
      <c r="J253" s="49">
        <f t="shared" si="127"/>
        <v>0</v>
      </c>
      <c r="K253" s="27"/>
    </row>
    <row r="254" spans="1:11" s="28" customFormat="1" ht="12">
      <c r="A254" s="1254"/>
      <c r="B254" s="1255"/>
      <c r="C254" s="1256"/>
      <c r="D254" s="1257"/>
      <c r="E254" s="70" t="s">
        <v>94</v>
      </c>
      <c r="F254" s="30">
        <f>SUM(G254:J254)</f>
        <v>25500</v>
      </c>
      <c r="G254" s="30"/>
      <c r="H254" s="30">
        <v>25500</v>
      </c>
      <c r="I254" s="30"/>
      <c r="J254" s="48"/>
      <c r="K254" s="27"/>
    </row>
    <row r="255" spans="1:11" s="28" customFormat="1" ht="12">
      <c r="A255" s="1254"/>
      <c r="B255" s="1255"/>
      <c r="C255" s="1256"/>
      <c r="D255" s="1257"/>
      <c r="E255" s="70" t="s">
        <v>55</v>
      </c>
      <c r="F255" s="30">
        <f t="shared" ref="F255:F270" si="128">SUM(G255:J255)</f>
        <v>4500</v>
      </c>
      <c r="G255" s="30">
        <v>2250</v>
      </c>
      <c r="H255" s="30"/>
      <c r="I255" s="30">
        <v>2250</v>
      </c>
      <c r="J255" s="48"/>
      <c r="K255" s="27"/>
    </row>
    <row r="256" spans="1:11" s="28" customFormat="1" ht="12">
      <c r="A256" s="1254"/>
      <c r="B256" s="1255"/>
      <c r="C256" s="1256"/>
      <c r="D256" s="1257"/>
      <c r="E256" s="70" t="s">
        <v>95</v>
      </c>
      <c r="F256" s="30">
        <f t="shared" si="128"/>
        <v>1700</v>
      </c>
      <c r="G256" s="30"/>
      <c r="H256" s="30">
        <v>1700</v>
      </c>
      <c r="I256" s="30"/>
      <c r="J256" s="48"/>
      <c r="K256" s="27"/>
    </row>
    <row r="257" spans="1:11" s="28" customFormat="1" ht="12">
      <c r="A257" s="1254"/>
      <c r="B257" s="1255"/>
      <c r="C257" s="1256"/>
      <c r="D257" s="1257"/>
      <c r="E257" s="70" t="s">
        <v>96</v>
      </c>
      <c r="F257" s="30">
        <f t="shared" si="128"/>
        <v>300</v>
      </c>
      <c r="G257" s="30">
        <v>150</v>
      </c>
      <c r="H257" s="30"/>
      <c r="I257" s="30">
        <v>150</v>
      </c>
      <c r="J257" s="48"/>
      <c r="K257" s="27"/>
    </row>
    <row r="258" spans="1:11" s="28" customFormat="1" ht="12">
      <c r="A258" s="1254"/>
      <c r="B258" s="1255"/>
      <c r="C258" s="1256"/>
      <c r="D258" s="1257"/>
      <c r="E258" s="70" t="s">
        <v>99</v>
      </c>
      <c r="F258" s="30">
        <f t="shared" si="128"/>
        <v>399071</v>
      </c>
      <c r="G258" s="30"/>
      <c r="H258" s="30">
        <v>399071</v>
      </c>
      <c r="I258" s="30"/>
      <c r="J258" s="48"/>
      <c r="K258" s="27"/>
    </row>
    <row r="259" spans="1:11" s="28" customFormat="1" ht="12">
      <c r="A259" s="1254"/>
      <c r="B259" s="1255"/>
      <c r="C259" s="1256"/>
      <c r="D259" s="1257"/>
      <c r="E259" s="70" t="s">
        <v>57</v>
      </c>
      <c r="F259" s="30">
        <f t="shared" si="128"/>
        <v>70426</v>
      </c>
      <c r="G259" s="30">
        <v>35213</v>
      </c>
      <c r="H259" s="30"/>
      <c r="I259" s="30">
        <v>35213</v>
      </c>
      <c r="J259" s="48"/>
      <c r="K259" s="27"/>
    </row>
    <row r="260" spans="1:11" s="28" customFormat="1" ht="12">
      <c r="A260" s="1254"/>
      <c r="B260" s="1255"/>
      <c r="C260" s="1256"/>
      <c r="D260" s="1257"/>
      <c r="E260" s="70" t="s">
        <v>116</v>
      </c>
      <c r="F260" s="30">
        <f t="shared" si="128"/>
        <v>1700</v>
      </c>
      <c r="G260" s="30"/>
      <c r="H260" s="30">
        <v>1700</v>
      </c>
      <c r="I260" s="30"/>
      <c r="J260" s="48"/>
      <c r="K260" s="27"/>
    </row>
    <row r="261" spans="1:11" s="28" customFormat="1" ht="12">
      <c r="A261" s="1254"/>
      <c r="B261" s="1255"/>
      <c r="C261" s="1256"/>
      <c r="D261" s="1257"/>
      <c r="E261" s="70" t="s">
        <v>117</v>
      </c>
      <c r="F261" s="30">
        <f t="shared" si="128"/>
        <v>300</v>
      </c>
      <c r="G261" s="30">
        <v>150</v>
      </c>
      <c r="H261" s="30"/>
      <c r="I261" s="30">
        <v>150</v>
      </c>
      <c r="J261" s="48"/>
      <c r="K261" s="27"/>
    </row>
    <row r="262" spans="1:11" s="28" customFormat="1" ht="12">
      <c r="A262" s="1254"/>
      <c r="B262" s="1255"/>
      <c r="C262" s="1256"/>
      <c r="D262" s="1257"/>
      <c r="E262" s="70" t="s">
        <v>118</v>
      </c>
      <c r="F262" s="30">
        <f t="shared" si="128"/>
        <v>1700</v>
      </c>
      <c r="G262" s="30"/>
      <c r="H262" s="30">
        <v>1700</v>
      </c>
      <c r="I262" s="30"/>
      <c r="J262" s="48"/>
      <c r="K262" s="27"/>
    </row>
    <row r="263" spans="1:11" s="28" customFormat="1" ht="12">
      <c r="A263" s="1254"/>
      <c r="B263" s="1255"/>
      <c r="C263" s="1256"/>
      <c r="D263" s="1257"/>
      <c r="E263" s="70" t="s">
        <v>119</v>
      </c>
      <c r="F263" s="30">
        <f t="shared" si="128"/>
        <v>300</v>
      </c>
      <c r="G263" s="30">
        <v>150</v>
      </c>
      <c r="H263" s="30"/>
      <c r="I263" s="30">
        <v>150</v>
      </c>
      <c r="J263" s="48"/>
      <c r="K263" s="27"/>
    </row>
    <row r="264" spans="1:11" s="28" customFormat="1" ht="12">
      <c r="A264" s="1254"/>
      <c r="B264" s="1255"/>
      <c r="C264" s="1256"/>
      <c r="D264" s="1257"/>
      <c r="E264" s="70" t="s">
        <v>106</v>
      </c>
      <c r="F264" s="30">
        <f t="shared" si="128"/>
        <v>12750</v>
      </c>
      <c r="G264" s="30"/>
      <c r="H264" s="30">
        <v>12750</v>
      </c>
      <c r="I264" s="30"/>
      <c r="J264" s="48"/>
      <c r="K264" s="27"/>
    </row>
    <row r="265" spans="1:11" s="28" customFormat="1" ht="12">
      <c r="A265" s="1254"/>
      <c r="B265" s="1255"/>
      <c r="C265" s="1256"/>
      <c r="D265" s="1257"/>
      <c r="E265" s="70" t="s">
        <v>107</v>
      </c>
      <c r="F265" s="30">
        <f t="shared" si="128"/>
        <v>2250</v>
      </c>
      <c r="G265" s="30">
        <v>1125</v>
      </c>
      <c r="H265" s="30"/>
      <c r="I265" s="30">
        <v>1125</v>
      </c>
      <c r="J265" s="48"/>
      <c r="K265" s="27"/>
    </row>
    <row r="266" spans="1:11" s="28" customFormat="1" ht="12">
      <c r="A266" s="1254"/>
      <c r="B266" s="1255"/>
      <c r="C266" s="1256"/>
      <c r="D266" s="1257"/>
      <c r="E266" s="70" t="s">
        <v>108</v>
      </c>
      <c r="F266" s="30">
        <f t="shared" si="128"/>
        <v>148750</v>
      </c>
      <c r="G266" s="30"/>
      <c r="H266" s="30">
        <v>148750</v>
      </c>
      <c r="I266" s="30"/>
      <c r="J266" s="48"/>
      <c r="K266" s="27"/>
    </row>
    <row r="267" spans="1:11" s="28" customFormat="1" ht="12">
      <c r="A267" s="1254"/>
      <c r="B267" s="1255"/>
      <c r="C267" s="1256"/>
      <c r="D267" s="1257"/>
      <c r="E267" s="70" t="s">
        <v>109</v>
      </c>
      <c r="F267" s="30">
        <f t="shared" si="128"/>
        <v>26250</v>
      </c>
      <c r="G267" s="30">
        <v>13125</v>
      </c>
      <c r="H267" s="30"/>
      <c r="I267" s="30">
        <v>13125</v>
      </c>
      <c r="J267" s="48"/>
      <c r="K267" s="27"/>
    </row>
    <row r="268" spans="1:11" s="28" customFormat="1" ht="12">
      <c r="A268" s="1254"/>
      <c r="B268" s="1255"/>
      <c r="C268" s="1256"/>
      <c r="D268" s="1257"/>
      <c r="E268" s="70" t="s">
        <v>120</v>
      </c>
      <c r="F268" s="30">
        <f t="shared" si="128"/>
        <v>8500</v>
      </c>
      <c r="G268" s="30"/>
      <c r="H268" s="30">
        <v>8500</v>
      </c>
      <c r="I268" s="30"/>
      <c r="J268" s="48"/>
      <c r="K268" s="27"/>
    </row>
    <row r="269" spans="1:11" s="28" customFormat="1" ht="12">
      <c r="A269" s="1254"/>
      <c r="B269" s="1255"/>
      <c r="C269" s="1256"/>
      <c r="D269" s="1257"/>
      <c r="E269" s="70" t="s">
        <v>121</v>
      </c>
      <c r="F269" s="30">
        <f t="shared" si="128"/>
        <v>1500</v>
      </c>
      <c r="G269" s="30">
        <v>750</v>
      </c>
      <c r="H269" s="30"/>
      <c r="I269" s="30">
        <v>750</v>
      </c>
      <c r="J269" s="48"/>
      <c r="K269" s="27"/>
    </row>
    <row r="270" spans="1:11" s="28" customFormat="1" ht="12">
      <c r="A270" s="1254"/>
      <c r="B270" s="1255"/>
      <c r="C270" s="1256"/>
      <c r="D270" s="1257"/>
      <c r="E270" s="70" t="s">
        <v>215</v>
      </c>
      <c r="F270" s="30">
        <f t="shared" si="128"/>
        <v>15300</v>
      </c>
      <c r="G270" s="30"/>
      <c r="H270" s="30">
        <v>15300</v>
      </c>
      <c r="I270" s="30"/>
      <c r="J270" s="48"/>
      <c r="K270" s="27"/>
    </row>
    <row r="271" spans="1:11" s="28" customFormat="1" ht="12">
      <c r="A271" s="1254"/>
      <c r="B271" s="1255"/>
      <c r="C271" s="1256"/>
      <c r="D271" s="1257"/>
      <c r="E271" s="70" t="s">
        <v>130</v>
      </c>
      <c r="F271" s="30">
        <f>SUM(G271:J271)</f>
        <v>2700</v>
      </c>
      <c r="G271" s="30">
        <v>1350</v>
      </c>
      <c r="H271" s="30"/>
      <c r="I271" s="30">
        <v>1350</v>
      </c>
      <c r="J271" s="48"/>
      <c r="K271" s="27"/>
    </row>
    <row r="272" spans="1:11" s="28" customFormat="1" ht="20.100000000000001" customHeight="1">
      <c r="A272" s="1254"/>
      <c r="B272" s="1255"/>
      <c r="C272" s="1256"/>
      <c r="D272" s="1257"/>
      <c r="E272" s="33" t="s">
        <v>63</v>
      </c>
      <c r="F272" s="32">
        <f>SUM(F273:F274)</f>
        <v>0</v>
      </c>
      <c r="G272" s="32">
        <f t="shared" ref="G272:J272" si="129">SUM(G273:G274)</f>
        <v>0</v>
      </c>
      <c r="H272" s="32">
        <f t="shared" si="129"/>
        <v>0</v>
      </c>
      <c r="I272" s="32">
        <f t="shared" si="129"/>
        <v>0</v>
      </c>
      <c r="J272" s="47">
        <f t="shared" si="129"/>
        <v>0</v>
      </c>
      <c r="K272" s="27"/>
    </row>
    <row r="273" spans="1:226" s="28" customFormat="1" ht="15" hidden="1" customHeight="1">
      <c r="A273" s="1254"/>
      <c r="B273" s="1255"/>
      <c r="C273" s="1256"/>
      <c r="D273" s="1257"/>
      <c r="E273" s="70"/>
      <c r="F273" s="30">
        <f t="shared" ref="F273:F274" si="130">SUM(G273:J273)</f>
        <v>0</v>
      </c>
      <c r="G273" s="30"/>
      <c r="H273" s="30"/>
      <c r="I273" s="30"/>
      <c r="J273" s="48"/>
      <c r="K273" s="27"/>
    </row>
    <row r="274" spans="1:226" s="28" customFormat="1" ht="15" hidden="1" customHeight="1">
      <c r="A274" s="1254"/>
      <c r="B274" s="1255"/>
      <c r="C274" s="1256"/>
      <c r="D274" s="1257"/>
      <c r="E274" s="41"/>
      <c r="F274" s="30">
        <f t="shared" si="130"/>
        <v>0</v>
      </c>
      <c r="G274" s="30"/>
      <c r="H274" s="30"/>
      <c r="I274" s="30"/>
      <c r="J274" s="48"/>
      <c r="K274" s="27"/>
    </row>
    <row r="275" spans="1:226" s="28" customFormat="1" ht="22.5" customHeight="1">
      <c r="A275" s="1254" t="s">
        <v>243</v>
      </c>
      <c r="B275" s="1255" t="s">
        <v>291</v>
      </c>
      <c r="C275" s="1256">
        <v>803</v>
      </c>
      <c r="D275" s="1257" t="s">
        <v>216</v>
      </c>
      <c r="E275" s="34" t="s">
        <v>32</v>
      </c>
      <c r="F275" s="35">
        <f>SUM(F276,F297)</f>
        <v>6549390</v>
      </c>
      <c r="G275" s="35">
        <f t="shared" ref="G275:J275" si="131">SUM(G276,G297)</f>
        <v>610882</v>
      </c>
      <c r="H275" s="35">
        <f t="shared" si="131"/>
        <v>5457007</v>
      </c>
      <c r="I275" s="35">
        <f t="shared" si="131"/>
        <v>481501</v>
      </c>
      <c r="J275" s="46">
        <f t="shared" si="131"/>
        <v>0</v>
      </c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/>
      <c r="GI275" s="27"/>
      <c r="GJ275" s="27"/>
      <c r="GK275" s="27"/>
      <c r="GL275" s="27"/>
      <c r="GM275" s="27"/>
      <c r="GN275" s="27"/>
      <c r="GO275" s="27"/>
      <c r="GP275" s="27"/>
      <c r="GQ275" s="27"/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</row>
    <row r="276" spans="1:226" s="28" customFormat="1" ht="21">
      <c r="A276" s="1254"/>
      <c r="B276" s="1255"/>
      <c r="C276" s="1256"/>
      <c r="D276" s="1257"/>
      <c r="E276" s="31" t="s">
        <v>75</v>
      </c>
      <c r="F276" s="32">
        <f>SUM(F277,F288)</f>
        <v>6549390</v>
      </c>
      <c r="G276" s="32">
        <f t="shared" ref="G276:J276" si="132">SUM(G277,G288)</f>
        <v>610882</v>
      </c>
      <c r="H276" s="32">
        <f t="shared" si="132"/>
        <v>5457007</v>
      </c>
      <c r="I276" s="32">
        <f t="shared" si="132"/>
        <v>481501</v>
      </c>
      <c r="J276" s="47">
        <f t="shared" si="132"/>
        <v>0</v>
      </c>
      <c r="K276" s="27"/>
    </row>
    <row r="277" spans="1:226" s="28" customFormat="1" ht="22.5">
      <c r="A277" s="1254"/>
      <c r="B277" s="1255"/>
      <c r="C277" s="1256"/>
      <c r="D277" s="1257"/>
      <c r="E277" s="38" t="s">
        <v>61</v>
      </c>
      <c r="F277" s="29">
        <f>SUM(F278:F287)</f>
        <v>184785</v>
      </c>
      <c r="G277" s="29">
        <f t="shared" ref="G277:J277" si="133">SUM(G278:G287)</f>
        <v>13859</v>
      </c>
      <c r="H277" s="29">
        <f t="shared" si="133"/>
        <v>157067</v>
      </c>
      <c r="I277" s="29">
        <f t="shared" si="133"/>
        <v>13859</v>
      </c>
      <c r="J277" s="49">
        <f t="shared" si="133"/>
        <v>0</v>
      </c>
      <c r="K277" s="27"/>
    </row>
    <row r="278" spans="1:226" s="28" customFormat="1" ht="12">
      <c r="A278" s="1254"/>
      <c r="B278" s="1255"/>
      <c r="C278" s="1256"/>
      <c r="D278" s="1257"/>
      <c r="E278" s="66" t="s">
        <v>88</v>
      </c>
      <c r="F278" s="30">
        <f>SUM(G278:J278)</f>
        <v>78893</v>
      </c>
      <c r="G278" s="30"/>
      <c r="H278" s="30">
        <v>78893</v>
      </c>
      <c r="I278" s="30"/>
      <c r="J278" s="48"/>
      <c r="K278" s="27"/>
    </row>
    <row r="279" spans="1:226" s="28" customFormat="1" ht="12">
      <c r="A279" s="1254"/>
      <c r="B279" s="1255"/>
      <c r="C279" s="1256"/>
      <c r="D279" s="1257"/>
      <c r="E279" s="66" t="s">
        <v>47</v>
      </c>
      <c r="F279" s="30">
        <f t="shared" ref="F279:F286" si="134">SUM(G279:J279)</f>
        <v>13922</v>
      </c>
      <c r="G279" s="30">
        <v>6961</v>
      </c>
      <c r="H279" s="30"/>
      <c r="I279" s="30">
        <v>6961</v>
      </c>
      <c r="J279" s="48"/>
      <c r="K279" s="27"/>
    </row>
    <row r="280" spans="1:226" s="28" customFormat="1" ht="12">
      <c r="A280" s="1254"/>
      <c r="B280" s="1255"/>
      <c r="C280" s="1256"/>
      <c r="D280" s="1257"/>
      <c r="E280" s="66" t="s">
        <v>89</v>
      </c>
      <c r="F280" s="30">
        <f t="shared" si="134"/>
        <v>10615</v>
      </c>
      <c r="G280" s="30"/>
      <c r="H280" s="30">
        <v>10615</v>
      </c>
      <c r="I280" s="30"/>
      <c r="J280" s="48"/>
      <c r="K280" s="27"/>
    </row>
    <row r="281" spans="1:226" s="28" customFormat="1" ht="12">
      <c r="A281" s="1254"/>
      <c r="B281" s="1255"/>
      <c r="C281" s="1256"/>
      <c r="D281" s="1257"/>
      <c r="E281" s="66" t="s">
        <v>90</v>
      </c>
      <c r="F281" s="30">
        <f t="shared" si="134"/>
        <v>1874</v>
      </c>
      <c r="G281" s="30">
        <v>937</v>
      </c>
      <c r="H281" s="30"/>
      <c r="I281" s="30">
        <v>937</v>
      </c>
      <c r="J281" s="48"/>
      <c r="K281" s="27"/>
    </row>
    <row r="282" spans="1:226" s="28" customFormat="1" ht="12">
      <c r="A282" s="1254"/>
      <c r="B282" s="1255"/>
      <c r="C282" s="1256"/>
      <c r="D282" s="1257"/>
      <c r="E282" s="66" t="s">
        <v>91</v>
      </c>
      <c r="F282" s="30">
        <f t="shared" si="134"/>
        <v>15385</v>
      </c>
      <c r="G282" s="30"/>
      <c r="H282" s="30">
        <v>15385</v>
      </c>
      <c r="I282" s="30"/>
      <c r="J282" s="48"/>
      <c r="K282" s="27"/>
    </row>
    <row r="283" spans="1:226" s="28" customFormat="1" ht="12">
      <c r="A283" s="1254"/>
      <c r="B283" s="1255"/>
      <c r="C283" s="1256"/>
      <c r="D283" s="1257"/>
      <c r="E283" s="66" t="s">
        <v>49</v>
      </c>
      <c r="F283" s="30">
        <f t="shared" si="134"/>
        <v>2715</v>
      </c>
      <c r="G283" s="30">
        <v>1357</v>
      </c>
      <c r="H283" s="30"/>
      <c r="I283" s="30">
        <v>1358</v>
      </c>
      <c r="J283" s="48"/>
      <c r="K283" s="27"/>
    </row>
    <row r="284" spans="1:226" s="28" customFormat="1" ht="12">
      <c r="A284" s="1254"/>
      <c r="B284" s="1255"/>
      <c r="C284" s="1256"/>
      <c r="D284" s="1257"/>
      <c r="E284" s="66" t="s">
        <v>92</v>
      </c>
      <c r="F284" s="30">
        <f t="shared" si="134"/>
        <v>2194</v>
      </c>
      <c r="G284" s="30"/>
      <c r="H284" s="30">
        <v>2194</v>
      </c>
      <c r="I284" s="30"/>
      <c r="J284" s="48"/>
      <c r="K284" s="27"/>
    </row>
    <row r="285" spans="1:226" s="28" customFormat="1" ht="12">
      <c r="A285" s="1254"/>
      <c r="B285" s="1255"/>
      <c r="C285" s="1256"/>
      <c r="D285" s="1257"/>
      <c r="E285" s="66" t="s">
        <v>51</v>
      </c>
      <c r="F285" s="30">
        <f t="shared" si="134"/>
        <v>387</v>
      </c>
      <c r="G285" s="30">
        <v>194</v>
      </c>
      <c r="H285" s="30"/>
      <c r="I285" s="30">
        <v>193</v>
      </c>
      <c r="J285" s="48"/>
      <c r="K285" s="27"/>
    </row>
    <row r="286" spans="1:226" s="28" customFormat="1" ht="12">
      <c r="A286" s="1254"/>
      <c r="B286" s="1255"/>
      <c r="C286" s="1256"/>
      <c r="D286" s="1257"/>
      <c r="E286" s="66" t="s">
        <v>93</v>
      </c>
      <c r="F286" s="30">
        <f t="shared" si="134"/>
        <v>49980</v>
      </c>
      <c r="G286" s="30"/>
      <c r="H286" s="30">
        <v>49980</v>
      </c>
      <c r="I286" s="30"/>
      <c r="J286" s="48"/>
      <c r="K286" s="27"/>
    </row>
    <row r="287" spans="1:226" s="28" customFormat="1" ht="12">
      <c r="A287" s="1254"/>
      <c r="B287" s="1255"/>
      <c r="C287" s="1256"/>
      <c r="D287" s="1257"/>
      <c r="E287" s="66" t="s">
        <v>53</v>
      </c>
      <c r="F287" s="30">
        <f>SUM(G287:J287)</f>
        <v>8820</v>
      </c>
      <c r="G287" s="30">
        <v>4410</v>
      </c>
      <c r="H287" s="30"/>
      <c r="I287" s="30">
        <v>4410</v>
      </c>
      <c r="J287" s="48"/>
      <c r="K287" s="27"/>
    </row>
    <row r="288" spans="1:226" s="28" customFormat="1" ht="22.5">
      <c r="A288" s="1254"/>
      <c r="B288" s="1255"/>
      <c r="C288" s="1256"/>
      <c r="D288" s="1257"/>
      <c r="E288" s="38" t="s">
        <v>62</v>
      </c>
      <c r="F288" s="29">
        <f>SUM(F289:F296)</f>
        <v>6364605</v>
      </c>
      <c r="G288" s="29">
        <f t="shared" ref="G288:J288" si="135">SUM(G289:G296)</f>
        <v>597023</v>
      </c>
      <c r="H288" s="29">
        <f t="shared" si="135"/>
        <v>5299940</v>
      </c>
      <c r="I288" s="29">
        <f t="shared" si="135"/>
        <v>467642</v>
      </c>
      <c r="J288" s="49">
        <f t="shared" si="135"/>
        <v>0</v>
      </c>
      <c r="K288" s="27"/>
    </row>
    <row r="289" spans="1:226" s="28" customFormat="1" ht="12">
      <c r="A289" s="1254"/>
      <c r="B289" s="1255"/>
      <c r="C289" s="1256"/>
      <c r="D289" s="1257"/>
      <c r="E289" s="66" t="s">
        <v>217</v>
      </c>
      <c r="F289" s="30">
        <f>SUM(G289:J289)</f>
        <v>5114545</v>
      </c>
      <c r="G289" s="30"/>
      <c r="H289" s="30">
        <v>5114545</v>
      </c>
      <c r="I289" s="30"/>
      <c r="J289" s="48"/>
      <c r="K289" s="27"/>
    </row>
    <row r="290" spans="1:226" s="28" customFormat="1" ht="12">
      <c r="A290" s="1254"/>
      <c r="B290" s="1255"/>
      <c r="C290" s="1256"/>
      <c r="D290" s="1257"/>
      <c r="E290" s="66" t="s">
        <v>218</v>
      </c>
      <c r="F290" s="30">
        <f t="shared" ref="F290:F295" si="136">SUM(G290:J290)</f>
        <v>1031948</v>
      </c>
      <c r="G290" s="30">
        <v>580664</v>
      </c>
      <c r="H290" s="30"/>
      <c r="I290" s="30">
        <v>451284</v>
      </c>
      <c r="J290" s="48"/>
      <c r="K290" s="27"/>
    </row>
    <row r="291" spans="1:226" s="28" customFormat="1" ht="12">
      <c r="A291" s="1254"/>
      <c r="B291" s="1255"/>
      <c r="C291" s="1256"/>
      <c r="D291" s="1257"/>
      <c r="E291" s="66" t="s">
        <v>94</v>
      </c>
      <c r="F291" s="30">
        <f t="shared" si="136"/>
        <v>1275</v>
      </c>
      <c r="G291" s="30"/>
      <c r="H291" s="30">
        <v>1275</v>
      </c>
      <c r="I291" s="30"/>
      <c r="J291" s="48"/>
      <c r="K291" s="27"/>
    </row>
    <row r="292" spans="1:226" s="28" customFormat="1" ht="12">
      <c r="A292" s="1254"/>
      <c r="B292" s="1255"/>
      <c r="C292" s="1256"/>
      <c r="D292" s="1257"/>
      <c r="E292" s="66" t="s">
        <v>55</v>
      </c>
      <c r="F292" s="30">
        <f t="shared" si="136"/>
        <v>225</v>
      </c>
      <c r="G292" s="30">
        <v>113</v>
      </c>
      <c r="H292" s="30"/>
      <c r="I292" s="30">
        <v>112</v>
      </c>
      <c r="J292" s="48"/>
      <c r="K292" s="27"/>
    </row>
    <row r="293" spans="1:226" s="28" customFormat="1" ht="12">
      <c r="A293" s="1254"/>
      <c r="B293" s="1255"/>
      <c r="C293" s="1256"/>
      <c r="D293" s="1257"/>
      <c r="E293" s="66" t="s">
        <v>99</v>
      </c>
      <c r="F293" s="30">
        <f t="shared" si="136"/>
        <v>143320</v>
      </c>
      <c r="G293" s="30"/>
      <c r="H293" s="30">
        <v>143320</v>
      </c>
      <c r="I293" s="30"/>
      <c r="J293" s="48"/>
      <c r="K293" s="27"/>
    </row>
    <row r="294" spans="1:226" s="28" customFormat="1" ht="12">
      <c r="A294" s="1254"/>
      <c r="B294" s="1255"/>
      <c r="C294" s="1256"/>
      <c r="D294" s="1257"/>
      <c r="E294" s="66" t="s">
        <v>57</v>
      </c>
      <c r="F294" s="30">
        <f t="shared" si="136"/>
        <v>25292</v>
      </c>
      <c r="G294" s="30">
        <v>12646</v>
      </c>
      <c r="H294" s="30"/>
      <c r="I294" s="30">
        <v>12646</v>
      </c>
      <c r="J294" s="48"/>
      <c r="K294" s="27"/>
    </row>
    <row r="295" spans="1:226" s="28" customFormat="1" ht="12">
      <c r="A295" s="1254"/>
      <c r="B295" s="1255"/>
      <c r="C295" s="1256"/>
      <c r="D295" s="1257"/>
      <c r="E295" s="66" t="s">
        <v>143</v>
      </c>
      <c r="F295" s="30">
        <f t="shared" si="136"/>
        <v>40800</v>
      </c>
      <c r="G295" s="30"/>
      <c r="H295" s="30">
        <v>40800</v>
      </c>
      <c r="I295" s="30"/>
      <c r="J295" s="48"/>
      <c r="K295" s="27"/>
    </row>
    <row r="296" spans="1:226" s="28" customFormat="1" ht="12">
      <c r="A296" s="1254"/>
      <c r="B296" s="1255"/>
      <c r="C296" s="1256"/>
      <c r="D296" s="1257"/>
      <c r="E296" s="66" t="s">
        <v>137</v>
      </c>
      <c r="F296" s="30">
        <f>SUM(G296:J296)</f>
        <v>7200</v>
      </c>
      <c r="G296" s="30">
        <v>3600</v>
      </c>
      <c r="H296" s="30"/>
      <c r="I296" s="30">
        <v>3600</v>
      </c>
      <c r="J296" s="48"/>
      <c r="K296" s="27"/>
    </row>
    <row r="297" spans="1:226" s="28" customFormat="1" ht="20.100000000000001" customHeight="1">
      <c r="A297" s="1254"/>
      <c r="B297" s="1255"/>
      <c r="C297" s="1256"/>
      <c r="D297" s="1257"/>
      <c r="E297" s="33" t="s">
        <v>63</v>
      </c>
      <c r="F297" s="32">
        <f>SUM(F298:F299)</f>
        <v>0</v>
      </c>
      <c r="G297" s="32">
        <f t="shared" ref="G297:J297" si="137">SUM(G298:G299)</f>
        <v>0</v>
      </c>
      <c r="H297" s="32">
        <f t="shared" si="137"/>
        <v>0</v>
      </c>
      <c r="I297" s="32">
        <f t="shared" si="137"/>
        <v>0</v>
      </c>
      <c r="J297" s="47">
        <f t="shared" si="137"/>
        <v>0</v>
      </c>
      <c r="K297" s="27"/>
    </row>
    <row r="298" spans="1:226" s="28" customFormat="1" ht="15" hidden="1" customHeight="1">
      <c r="A298" s="1254"/>
      <c r="B298" s="1255"/>
      <c r="C298" s="1256"/>
      <c r="D298" s="1257"/>
      <c r="E298" s="66"/>
      <c r="F298" s="30">
        <f t="shared" ref="F298:F299" si="138">SUM(G298:J298)</f>
        <v>0</v>
      </c>
      <c r="G298" s="30"/>
      <c r="H298" s="30"/>
      <c r="I298" s="30"/>
      <c r="J298" s="48"/>
      <c r="K298" s="27"/>
    </row>
    <row r="299" spans="1:226" s="28" customFormat="1" ht="15" hidden="1" customHeight="1">
      <c r="A299" s="1254"/>
      <c r="B299" s="1255"/>
      <c r="C299" s="1256"/>
      <c r="D299" s="1257"/>
      <c r="E299" s="41"/>
      <c r="F299" s="30">
        <f t="shared" si="138"/>
        <v>0</v>
      </c>
      <c r="G299" s="30"/>
      <c r="H299" s="30"/>
      <c r="I299" s="30"/>
      <c r="J299" s="48"/>
      <c r="K299" s="27"/>
    </row>
    <row r="300" spans="1:226" s="28" customFormat="1" ht="22.5" customHeight="1">
      <c r="A300" s="1254" t="s">
        <v>244</v>
      </c>
      <c r="B300" s="1255" t="s">
        <v>292</v>
      </c>
      <c r="C300" s="1256">
        <v>854</v>
      </c>
      <c r="D300" s="1257" t="s">
        <v>21</v>
      </c>
      <c r="E300" s="34" t="s">
        <v>32</v>
      </c>
      <c r="F300" s="35">
        <f>SUM(F301,F318)</f>
        <v>4900000</v>
      </c>
      <c r="G300" s="35">
        <f t="shared" ref="G300:J300" si="139">SUM(G301,G318)</f>
        <v>0</v>
      </c>
      <c r="H300" s="35">
        <f t="shared" si="139"/>
        <v>4165000</v>
      </c>
      <c r="I300" s="35">
        <f t="shared" si="139"/>
        <v>735000</v>
      </c>
      <c r="J300" s="46">
        <f t="shared" si="139"/>
        <v>0</v>
      </c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/>
      <c r="FU300" s="27"/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/>
      <c r="GI300" s="27"/>
      <c r="GJ300" s="27"/>
      <c r="GK300" s="27"/>
      <c r="GL300" s="27"/>
      <c r="GM300" s="27"/>
      <c r="GN300" s="27"/>
      <c r="GO300" s="27"/>
      <c r="GP300" s="27"/>
      <c r="GQ300" s="27"/>
      <c r="GR300" s="27"/>
      <c r="GS300" s="27"/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</row>
    <row r="301" spans="1:226" s="28" customFormat="1" ht="21">
      <c r="A301" s="1254"/>
      <c r="B301" s="1255"/>
      <c r="C301" s="1256"/>
      <c r="D301" s="1257"/>
      <c r="E301" s="31" t="s">
        <v>75</v>
      </c>
      <c r="F301" s="32">
        <f>SUM(F302,F311)</f>
        <v>4900000</v>
      </c>
      <c r="G301" s="32">
        <f t="shared" ref="G301:J301" si="140">SUM(G302,G311)</f>
        <v>0</v>
      </c>
      <c r="H301" s="32">
        <f t="shared" si="140"/>
        <v>4165000</v>
      </c>
      <c r="I301" s="32">
        <f t="shared" si="140"/>
        <v>735000</v>
      </c>
      <c r="J301" s="47">
        <f t="shared" si="140"/>
        <v>0</v>
      </c>
      <c r="K301" s="27"/>
    </row>
    <row r="302" spans="1:226" s="28" customFormat="1" ht="22.5">
      <c r="A302" s="1254"/>
      <c r="B302" s="1255"/>
      <c r="C302" s="1256"/>
      <c r="D302" s="1257"/>
      <c r="E302" s="38" t="s">
        <v>61</v>
      </c>
      <c r="F302" s="29">
        <f>SUM(F303:F310)</f>
        <v>1237728</v>
      </c>
      <c r="G302" s="29">
        <f t="shared" ref="G302:J302" si="141">SUM(G303:G310)</f>
        <v>0</v>
      </c>
      <c r="H302" s="29">
        <f t="shared" si="141"/>
        <v>1052069</v>
      </c>
      <c r="I302" s="29">
        <f t="shared" si="141"/>
        <v>185659</v>
      </c>
      <c r="J302" s="49">
        <f t="shared" si="141"/>
        <v>0</v>
      </c>
      <c r="K302" s="27"/>
    </row>
    <row r="303" spans="1:226" s="28" customFormat="1" ht="12">
      <c r="A303" s="1254"/>
      <c r="B303" s="1255"/>
      <c r="C303" s="1256"/>
      <c r="D303" s="1257"/>
      <c r="E303" s="66" t="s">
        <v>88</v>
      </c>
      <c r="F303" s="30">
        <f>SUM(G303:J303)</f>
        <v>186490</v>
      </c>
      <c r="G303" s="30"/>
      <c r="H303" s="30">
        <v>186490</v>
      </c>
      <c r="I303" s="30"/>
      <c r="J303" s="48"/>
      <c r="K303" s="27"/>
    </row>
    <row r="304" spans="1:226" s="28" customFormat="1" ht="12">
      <c r="A304" s="1254"/>
      <c r="B304" s="1255"/>
      <c r="C304" s="1256"/>
      <c r="D304" s="1257"/>
      <c r="E304" s="66" t="s">
        <v>47</v>
      </c>
      <c r="F304" s="30">
        <f t="shared" ref="F304:F309" si="142">SUM(G304:J304)</f>
        <v>32910</v>
      </c>
      <c r="G304" s="30"/>
      <c r="H304" s="30"/>
      <c r="I304" s="30">
        <v>32910</v>
      </c>
      <c r="J304" s="48"/>
      <c r="K304" s="27"/>
    </row>
    <row r="305" spans="1:11" s="28" customFormat="1" ht="12">
      <c r="A305" s="1254"/>
      <c r="B305" s="1255"/>
      <c r="C305" s="1256"/>
      <c r="D305" s="1257"/>
      <c r="E305" s="66" t="s">
        <v>91</v>
      </c>
      <c r="F305" s="30">
        <f t="shared" si="142"/>
        <v>43418</v>
      </c>
      <c r="G305" s="30"/>
      <c r="H305" s="30">
        <v>43418</v>
      </c>
      <c r="I305" s="30"/>
      <c r="J305" s="48"/>
      <c r="K305" s="27"/>
    </row>
    <row r="306" spans="1:11" s="28" customFormat="1" ht="12">
      <c r="A306" s="1254"/>
      <c r="B306" s="1255"/>
      <c r="C306" s="1256"/>
      <c r="D306" s="1257"/>
      <c r="E306" s="66" t="s">
        <v>49</v>
      </c>
      <c r="F306" s="30">
        <f t="shared" si="142"/>
        <v>7662</v>
      </c>
      <c r="G306" s="30"/>
      <c r="H306" s="30"/>
      <c r="I306" s="30">
        <v>7662</v>
      </c>
      <c r="J306" s="48"/>
      <c r="K306" s="27"/>
    </row>
    <row r="307" spans="1:11" s="28" customFormat="1" ht="12">
      <c r="A307" s="1254"/>
      <c r="B307" s="1255"/>
      <c r="C307" s="1256"/>
      <c r="D307" s="1257"/>
      <c r="E307" s="66" t="s">
        <v>92</v>
      </c>
      <c r="F307" s="30">
        <f t="shared" si="142"/>
        <v>6161</v>
      </c>
      <c r="G307" s="30"/>
      <c r="H307" s="30">
        <v>6161</v>
      </c>
      <c r="I307" s="30"/>
      <c r="J307" s="48"/>
      <c r="K307" s="27"/>
    </row>
    <row r="308" spans="1:11" s="28" customFormat="1" ht="12">
      <c r="A308" s="1254"/>
      <c r="B308" s="1255"/>
      <c r="C308" s="1256"/>
      <c r="D308" s="1257"/>
      <c r="E308" s="66" t="s">
        <v>51</v>
      </c>
      <c r="F308" s="30">
        <f t="shared" si="142"/>
        <v>1087</v>
      </c>
      <c r="G308" s="30"/>
      <c r="H308" s="30"/>
      <c r="I308" s="30">
        <v>1087</v>
      </c>
      <c r="J308" s="48"/>
      <c r="K308" s="27"/>
    </row>
    <row r="309" spans="1:11" s="28" customFormat="1" ht="12">
      <c r="A309" s="1254"/>
      <c r="B309" s="1255"/>
      <c r="C309" s="1256"/>
      <c r="D309" s="1257"/>
      <c r="E309" s="66" t="s">
        <v>93</v>
      </c>
      <c r="F309" s="30">
        <f t="shared" si="142"/>
        <v>816000</v>
      </c>
      <c r="G309" s="30"/>
      <c r="H309" s="30">
        <v>816000</v>
      </c>
      <c r="I309" s="30"/>
      <c r="J309" s="48"/>
      <c r="K309" s="27"/>
    </row>
    <row r="310" spans="1:11" s="28" customFormat="1" ht="12">
      <c r="A310" s="1254"/>
      <c r="B310" s="1255"/>
      <c r="C310" s="1256"/>
      <c r="D310" s="1257"/>
      <c r="E310" s="66" t="s">
        <v>53</v>
      </c>
      <c r="F310" s="30">
        <f>SUM(G310:J310)</f>
        <v>144000</v>
      </c>
      <c r="G310" s="30"/>
      <c r="H310" s="30"/>
      <c r="I310" s="30">
        <v>144000</v>
      </c>
      <c r="J310" s="48"/>
      <c r="K310" s="27"/>
    </row>
    <row r="311" spans="1:11" s="28" customFormat="1" ht="22.5">
      <c r="A311" s="1254"/>
      <c r="B311" s="1255"/>
      <c r="C311" s="1256"/>
      <c r="D311" s="1257"/>
      <c r="E311" s="38" t="s">
        <v>62</v>
      </c>
      <c r="F311" s="29">
        <f>SUM(F312:F317)</f>
        <v>3662272</v>
      </c>
      <c r="G311" s="29">
        <f t="shared" ref="G311:J311" si="143">SUM(G312:G317)</f>
        <v>0</v>
      </c>
      <c r="H311" s="29">
        <f t="shared" si="143"/>
        <v>3112931</v>
      </c>
      <c r="I311" s="29">
        <f t="shared" si="143"/>
        <v>549341</v>
      </c>
      <c r="J311" s="49">
        <f t="shared" si="143"/>
        <v>0</v>
      </c>
      <c r="K311" s="27"/>
    </row>
    <row r="312" spans="1:11" s="28" customFormat="1" ht="12">
      <c r="A312" s="1254"/>
      <c r="B312" s="1255"/>
      <c r="C312" s="1256"/>
      <c r="D312" s="1257"/>
      <c r="E312" s="66" t="s">
        <v>219</v>
      </c>
      <c r="F312" s="30">
        <f>SUM(G312:J312)</f>
        <v>3060000</v>
      </c>
      <c r="G312" s="30"/>
      <c r="H312" s="30">
        <v>3060000</v>
      </c>
      <c r="I312" s="30"/>
      <c r="J312" s="48"/>
      <c r="K312" s="27"/>
    </row>
    <row r="313" spans="1:11" s="28" customFormat="1" ht="12">
      <c r="A313" s="1254"/>
      <c r="B313" s="1255"/>
      <c r="C313" s="1256"/>
      <c r="D313" s="1257"/>
      <c r="E313" s="66" t="s">
        <v>220</v>
      </c>
      <c r="F313" s="30">
        <f t="shared" ref="F313:F316" si="144">SUM(G313:J313)</f>
        <v>540000</v>
      </c>
      <c r="G313" s="30"/>
      <c r="H313" s="30"/>
      <c r="I313" s="30">
        <v>540000</v>
      </c>
      <c r="J313" s="48"/>
      <c r="K313" s="27"/>
    </row>
    <row r="314" spans="1:11" s="28" customFormat="1" ht="12">
      <c r="A314" s="1254"/>
      <c r="B314" s="1255"/>
      <c r="C314" s="1256"/>
      <c r="D314" s="1257"/>
      <c r="E314" s="66" t="s">
        <v>94</v>
      </c>
      <c r="F314" s="30">
        <f t="shared" si="144"/>
        <v>18931</v>
      </c>
      <c r="G314" s="30"/>
      <c r="H314" s="30">
        <v>18931</v>
      </c>
      <c r="I314" s="30"/>
      <c r="J314" s="48"/>
      <c r="K314" s="27"/>
    </row>
    <row r="315" spans="1:11" s="28" customFormat="1" ht="12">
      <c r="A315" s="1254"/>
      <c r="B315" s="1255"/>
      <c r="C315" s="1256"/>
      <c r="D315" s="1257"/>
      <c r="E315" s="66" t="s">
        <v>55</v>
      </c>
      <c r="F315" s="30">
        <f t="shared" si="144"/>
        <v>3341</v>
      </c>
      <c r="G315" s="30"/>
      <c r="H315" s="30"/>
      <c r="I315" s="30">
        <v>3341</v>
      </c>
      <c r="J315" s="48"/>
      <c r="K315" s="27"/>
    </row>
    <row r="316" spans="1:11" s="28" customFormat="1" ht="12">
      <c r="A316" s="1254"/>
      <c r="B316" s="1255"/>
      <c r="C316" s="1256"/>
      <c r="D316" s="1257"/>
      <c r="E316" s="66" t="s">
        <v>143</v>
      </c>
      <c r="F316" s="30">
        <f t="shared" si="144"/>
        <v>34000</v>
      </c>
      <c r="G316" s="30"/>
      <c r="H316" s="30">
        <v>34000</v>
      </c>
      <c r="I316" s="30"/>
      <c r="J316" s="48"/>
      <c r="K316" s="27"/>
    </row>
    <row r="317" spans="1:11" s="28" customFormat="1" ht="12">
      <c r="A317" s="1254"/>
      <c r="B317" s="1255"/>
      <c r="C317" s="1256"/>
      <c r="D317" s="1257"/>
      <c r="E317" s="66" t="s">
        <v>137</v>
      </c>
      <c r="F317" s="30">
        <f>SUM(G317:J317)</f>
        <v>6000</v>
      </c>
      <c r="G317" s="30"/>
      <c r="H317" s="30"/>
      <c r="I317" s="30">
        <v>6000</v>
      </c>
      <c r="J317" s="48"/>
      <c r="K317" s="27"/>
    </row>
    <row r="318" spans="1:11" s="28" customFormat="1" ht="20.100000000000001" customHeight="1">
      <c r="A318" s="1254"/>
      <c r="B318" s="1255"/>
      <c r="C318" s="1256"/>
      <c r="D318" s="1257"/>
      <c r="E318" s="33" t="s">
        <v>63</v>
      </c>
      <c r="F318" s="32">
        <f>SUM(F319:F320)</f>
        <v>0</v>
      </c>
      <c r="G318" s="32">
        <f t="shared" ref="G318:J318" si="145">SUM(G319:G320)</f>
        <v>0</v>
      </c>
      <c r="H318" s="32">
        <f t="shared" si="145"/>
        <v>0</v>
      </c>
      <c r="I318" s="32">
        <f t="shared" si="145"/>
        <v>0</v>
      </c>
      <c r="J318" s="47">
        <f t="shared" si="145"/>
        <v>0</v>
      </c>
      <c r="K318" s="27"/>
    </row>
    <row r="319" spans="1:11" s="28" customFormat="1" ht="15" hidden="1" customHeight="1">
      <c r="A319" s="1254"/>
      <c r="B319" s="1255"/>
      <c r="C319" s="1256"/>
      <c r="D319" s="1257"/>
      <c r="E319" s="66"/>
      <c r="F319" s="30">
        <f t="shared" ref="F319:F320" si="146">SUM(G319:J319)</f>
        <v>0</v>
      </c>
      <c r="G319" s="30"/>
      <c r="H319" s="30"/>
      <c r="I319" s="30"/>
      <c r="J319" s="48"/>
      <c r="K319" s="27"/>
    </row>
    <row r="320" spans="1:11" s="28" customFormat="1" ht="15" hidden="1" customHeight="1">
      <c r="A320" s="1254"/>
      <c r="B320" s="1255"/>
      <c r="C320" s="1256"/>
      <c r="D320" s="1257"/>
      <c r="E320" s="41"/>
      <c r="F320" s="30">
        <f t="shared" si="146"/>
        <v>0</v>
      </c>
      <c r="G320" s="30"/>
      <c r="H320" s="30"/>
      <c r="I320" s="30"/>
      <c r="J320" s="48"/>
      <c r="K320" s="27"/>
    </row>
    <row r="321" spans="1:226" s="28" customFormat="1" ht="22.5" customHeight="1">
      <c r="A321" s="1254" t="s">
        <v>245</v>
      </c>
      <c r="B321" s="1255" t="s">
        <v>284</v>
      </c>
      <c r="C321" s="1256">
        <v>720</v>
      </c>
      <c r="D321" s="1257" t="s">
        <v>69</v>
      </c>
      <c r="E321" s="34" t="s">
        <v>32</v>
      </c>
      <c r="F321" s="35">
        <f>SUM(F322,F329)</f>
        <v>74928895</v>
      </c>
      <c r="G321" s="35">
        <f t="shared" ref="G321:J321" si="147">SUM(G322,G329)</f>
        <v>16779641</v>
      </c>
      <c r="H321" s="35">
        <f t="shared" si="147"/>
        <v>52028280</v>
      </c>
      <c r="I321" s="35">
        <f t="shared" si="147"/>
        <v>6120974</v>
      </c>
      <c r="J321" s="46">
        <f t="shared" si="147"/>
        <v>0</v>
      </c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  <c r="FJ321" s="27"/>
      <c r="FK321" s="27"/>
      <c r="FL321" s="27"/>
      <c r="FM321" s="27"/>
      <c r="FN321" s="27"/>
      <c r="FO321" s="27"/>
      <c r="FP321" s="27"/>
      <c r="FQ321" s="27"/>
      <c r="FR321" s="27"/>
      <c r="FS321" s="27"/>
      <c r="FT321" s="27"/>
      <c r="FU321" s="27"/>
      <c r="FV321" s="27"/>
      <c r="FW321" s="27"/>
      <c r="FX321" s="27"/>
      <c r="FY321" s="27"/>
      <c r="FZ321" s="27"/>
      <c r="GA321" s="27"/>
      <c r="GB321" s="27"/>
      <c r="GC321" s="27"/>
      <c r="GD321" s="27"/>
      <c r="GE321" s="27"/>
      <c r="GF321" s="27"/>
      <c r="GG321" s="27"/>
      <c r="GH321" s="27"/>
      <c r="GI321" s="27"/>
      <c r="GJ321" s="27"/>
      <c r="GK321" s="27"/>
      <c r="GL321" s="27"/>
      <c r="GM321" s="27"/>
      <c r="GN321" s="27"/>
      <c r="GO321" s="27"/>
      <c r="GP321" s="27"/>
      <c r="GQ321" s="27"/>
      <c r="GR321" s="27"/>
      <c r="GS321" s="27"/>
      <c r="GT321" s="27"/>
      <c r="GU321" s="27"/>
      <c r="GV321" s="27"/>
      <c r="GW321" s="27"/>
      <c r="GX321" s="27"/>
      <c r="GY321" s="27"/>
      <c r="GZ321" s="27"/>
      <c r="HA321" s="27"/>
      <c r="HB321" s="27"/>
      <c r="HC321" s="27"/>
      <c r="HD321" s="27"/>
      <c r="HE321" s="27"/>
      <c r="HF321" s="27"/>
      <c r="HG321" s="27"/>
      <c r="HH321" s="27"/>
      <c r="HI321" s="27"/>
      <c r="HJ321" s="27"/>
      <c r="HK321" s="27"/>
      <c r="HL321" s="27"/>
      <c r="HM321" s="27"/>
      <c r="HN321" s="27"/>
      <c r="HO321" s="27"/>
      <c r="HP321" s="27"/>
      <c r="HQ321" s="27"/>
      <c r="HR321" s="27"/>
    </row>
    <row r="322" spans="1:226" s="28" customFormat="1" ht="20.100000000000001" customHeight="1">
      <c r="A322" s="1254"/>
      <c r="B322" s="1255"/>
      <c r="C322" s="1256"/>
      <c r="D322" s="1257"/>
      <c r="E322" s="31" t="s">
        <v>74</v>
      </c>
      <c r="F322" s="32">
        <f>SUM(F323,F326)</f>
        <v>0</v>
      </c>
      <c r="G322" s="32">
        <f t="shared" ref="G322:J322" si="148">SUM(G323,G326)</f>
        <v>0</v>
      </c>
      <c r="H322" s="32">
        <f t="shared" si="148"/>
        <v>0</v>
      </c>
      <c r="I322" s="32">
        <f t="shared" si="148"/>
        <v>0</v>
      </c>
      <c r="J322" s="47">
        <f t="shared" si="148"/>
        <v>0</v>
      </c>
      <c r="K322" s="27"/>
    </row>
    <row r="323" spans="1:226" s="28" customFormat="1" ht="22.5" hidden="1">
      <c r="A323" s="1254"/>
      <c r="B323" s="1255"/>
      <c r="C323" s="1256"/>
      <c r="D323" s="1257"/>
      <c r="E323" s="38" t="s">
        <v>61</v>
      </c>
      <c r="F323" s="29">
        <f>SUM(F324:F325)</f>
        <v>0</v>
      </c>
      <c r="G323" s="29">
        <f t="shared" ref="G323:J323" si="149">SUM(G324:G325)</f>
        <v>0</v>
      </c>
      <c r="H323" s="29">
        <f t="shared" si="149"/>
        <v>0</v>
      </c>
      <c r="I323" s="29">
        <f t="shared" si="149"/>
        <v>0</v>
      </c>
      <c r="J323" s="49">
        <f t="shared" si="149"/>
        <v>0</v>
      </c>
      <c r="K323" s="27"/>
    </row>
    <row r="324" spans="1:226" s="28" customFormat="1" ht="15" hidden="1" customHeight="1">
      <c r="A324" s="1254"/>
      <c r="B324" s="1255"/>
      <c r="C324" s="1256"/>
      <c r="D324" s="1257"/>
      <c r="E324" s="66"/>
      <c r="F324" s="30">
        <f>SUM(G324:J324)</f>
        <v>0</v>
      </c>
      <c r="G324" s="30"/>
      <c r="H324" s="30"/>
      <c r="I324" s="30"/>
      <c r="J324" s="48"/>
      <c r="K324" s="27"/>
    </row>
    <row r="325" spans="1:226" s="28" customFormat="1" ht="15" hidden="1" customHeight="1">
      <c r="A325" s="1254"/>
      <c r="B325" s="1255"/>
      <c r="C325" s="1256"/>
      <c r="D325" s="1257"/>
      <c r="E325" s="66"/>
      <c r="F325" s="30">
        <f>SUM(G325:J325)</f>
        <v>0</v>
      </c>
      <c r="G325" s="30"/>
      <c r="H325" s="30"/>
      <c r="I325" s="30"/>
      <c r="J325" s="48"/>
      <c r="K325" s="27"/>
    </row>
    <row r="326" spans="1:226" s="28" customFormat="1" ht="22.5" hidden="1">
      <c r="A326" s="1254"/>
      <c r="B326" s="1255"/>
      <c r="C326" s="1256"/>
      <c r="D326" s="1257"/>
      <c r="E326" s="38" t="s">
        <v>62</v>
      </c>
      <c r="F326" s="29">
        <f>SUM(F327:F328)</f>
        <v>0</v>
      </c>
      <c r="G326" s="29">
        <f t="shared" ref="G326:J326" si="150">SUM(G327:G328)</f>
        <v>0</v>
      </c>
      <c r="H326" s="29">
        <f t="shared" si="150"/>
        <v>0</v>
      </c>
      <c r="I326" s="29">
        <f t="shared" si="150"/>
        <v>0</v>
      </c>
      <c r="J326" s="49">
        <f t="shared" si="150"/>
        <v>0</v>
      </c>
      <c r="K326" s="27"/>
    </row>
    <row r="327" spans="1:226" s="28" customFormat="1" ht="15" hidden="1" customHeight="1">
      <c r="A327" s="1254"/>
      <c r="B327" s="1255"/>
      <c r="C327" s="1256"/>
      <c r="D327" s="1257"/>
      <c r="E327" s="66"/>
      <c r="F327" s="30">
        <f>SUM(G327:J327)</f>
        <v>0</v>
      </c>
      <c r="G327" s="30"/>
      <c r="H327" s="30"/>
      <c r="I327" s="30"/>
      <c r="J327" s="48"/>
      <c r="K327" s="27"/>
    </row>
    <row r="328" spans="1:226" s="28" customFormat="1" ht="15" hidden="1" customHeight="1">
      <c r="A328" s="1254"/>
      <c r="B328" s="1255"/>
      <c r="C328" s="1256"/>
      <c r="D328" s="1257"/>
      <c r="E328" s="66"/>
      <c r="F328" s="30">
        <f>SUM(G328:J328)</f>
        <v>0</v>
      </c>
      <c r="G328" s="30"/>
      <c r="H328" s="30"/>
      <c r="I328" s="30"/>
      <c r="J328" s="48"/>
      <c r="K328" s="27"/>
    </row>
    <row r="329" spans="1:226" s="28" customFormat="1" ht="20.100000000000001" customHeight="1">
      <c r="A329" s="1254"/>
      <c r="B329" s="1255"/>
      <c r="C329" s="1256"/>
      <c r="D329" s="1257"/>
      <c r="E329" s="33" t="s">
        <v>63</v>
      </c>
      <c r="F329" s="32">
        <f>SUM(F330:F332)</f>
        <v>74928895</v>
      </c>
      <c r="G329" s="32">
        <f t="shared" ref="G329:J329" si="151">SUM(G330:G332)</f>
        <v>16779641</v>
      </c>
      <c r="H329" s="32">
        <f t="shared" si="151"/>
        <v>52028280</v>
      </c>
      <c r="I329" s="32">
        <f t="shared" si="151"/>
        <v>6120974</v>
      </c>
      <c r="J329" s="47">
        <f t="shared" si="151"/>
        <v>0</v>
      </c>
      <c r="K329" s="27"/>
    </row>
    <row r="330" spans="1:226" s="28" customFormat="1" ht="12">
      <c r="A330" s="1254"/>
      <c r="B330" s="1255"/>
      <c r="C330" s="1256"/>
      <c r="D330" s="1257"/>
      <c r="E330" s="66" t="s">
        <v>181</v>
      </c>
      <c r="F330" s="30">
        <f t="shared" ref="F330:F332" si="152">SUM(G330:J330)</f>
        <v>13719154</v>
      </c>
      <c r="G330" s="30">
        <v>13719154</v>
      </c>
      <c r="H330" s="30"/>
      <c r="I330" s="30"/>
      <c r="J330" s="48"/>
      <c r="K330" s="27"/>
    </row>
    <row r="331" spans="1:226" s="28" customFormat="1" ht="12">
      <c r="A331" s="1254"/>
      <c r="B331" s="1255"/>
      <c r="C331" s="1256"/>
      <c r="D331" s="1257"/>
      <c r="E331" s="66" t="s">
        <v>182</v>
      </c>
      <c r="F331" s="30">
        <f t="shared" si="152"/>
        <v>52028280</v>
      </c>
      <c r="G331" s="30"/>
      <c r="H331" s="30">
        <v>52028280</v>
      </c>
      <c r="I331" s="30"/>
      <c r="J331" s="48"/>
      <c r="K331" s="27"/>
    </row>
    <row r="332" spans="1:226" s="28" customFormat="1" ht="12">
      <c r="A332" s="1254"/>
      <c r="B332" s="1255"/>
      <c r="C332" s="1256"/>
      <c r="D332" s="1257"/>
      <c r="E332" s="41">
        <v>6059</v>
      </c>
      <c r="F332" s="30">
        <f t="shared" si="152"/>
        <v>9181461</v>
      </c>
      <c r="G332" s="30">
        <v>3060487</v>
      </c>
      <c r="H332" s="30"/>
      <c r="I332" s="30">
        <v>6120974</v>
      </c>
      <c r="J332" s="48"/>
      <c r="K332" s="27"/>
    </row>
    <row r="333" spans="1:226" s="28" customFormat="1" ht="22.5" customHeight="1">
      <c r="A333" s="1254" t="s">
        <v>246</v>
      </c>
      <c r="B333" s="1255" t="s">
        <v>273</v>
      </c>
      <c r="C333" s="1256">
        <v>750</v>
      </c>
      <c r="D333" s="1257" t="s">
        <v>224</v>
      </c>
      <c r="E333" s="34" t="s">
        <v>32</v>
      </c>
      <c r="F333" s="35">
        <f>SUM(F334,F341)</f>
        <v>20180000</v>
      </c>
      <c r="G333" s="35">
        <f t="shared" ref="G333:J333" si="153">SUM(G334,G341)</f>
        <v>13180000</v>
      </c>
      <c r="H333" s="35">
        <f t="shared" si="153"/>
        <v>7000000</v>
      </c>
      <c r="I333" s="35">
        <f t="shared" si="153"/>
        <v>0</v>
      </c>
      <c r="J333" s="46">
        <f t="shared" si="153"/>
        <v>0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  <c r="FJ333" s="27"/>
      <c r="FK333" s="27"/>
      <c r="FL333" s="27"/>
      <c r="FM333" s="27"/>
      <c r="FN333" s="27"/>
      <c r="FO333" s="27"/>
      <c r="FP333" s="27"/>
      <c r="FQ333" s="27"/>
      <c r="FR333" s="27"/>
      <c r="FS333" s="27"/>
      <c r="FT333" s="27"/>
      <c r="FU333" s="27"/>
      <c r="FV333" s="27"/>
      <c r="FW333" s="27"/>
      <c r="FX333" s="27"/>
      <c r="FY333" s="27"/>
      <c r="FZ333" s="27"/>
      <c r="GA333" s="27"/>
      <c r="GB333" s="27"/>
      <c r="GC333" s="27"/>
      <c r="GD333" s="27"/>
      <c r="GE333" s="27"/>
      <c r="GF333" s="27"/>
      <c r="GG333" s="27"/>
      <c r="GH333" s="27"/>
      <c r="GI333" s="27"/>
      <c r="GJ333" s="27"/>
      <c r="GK333" s="27"/>
      <c r="GL333" s="27"/>
      <c r="GM333" s="27"/>
      <c r="GN333" s="27"/>
      <c r="GO333" s="27"/>
      <c r="GP333" s="27"/>
      <c r="GQ333" s="27"/>
      <c r="GR333" s="27"/>
      <c r="GS333" s="27"/>
      <c r="GT333" s="27"/>
      <c r="GU333" s="27"/>
      <c r="GV333" s="27"/>
      <c r="GW333" s="27"/>
      <c r="GX333" s="27"/>
      <c r="GY333" s="27"/>
      <c r="GZ333" s="27"/>
      <c r="HA333" s="27"/>
      <c r="HB333" s="27"/>
      <c r="HC333" s="27"/>
      <c r="HD333" s="27"/>
      <c r="HE333" s="27"/>
      <c r="HF333" s="27"/>
      <c r="HG333" s="27"/>
      <c r="HH333" s="27"/>
      <c r="HI333" s="27"/>
      <c r="HJ333" s="27"/>
      <c r="HK333" s="27"/>
      <c r="HL333" s="27"/>
      <c r="HM333" s="27"/>
      <c r="HN333" s="27"/>
      <c r="HO333" s="27"/>
      <c r="HP333" s="27"/>
      <c r="HQ333" s="27"/>
      <c r="HR333" s="27"/>
    </row>
    <row r="334" spans="1:226" s="28" customFormat="1" ht="20.100000000000001" customHeight="1">
      <c r="A334" s="1254"/>
      <c r="B334" s="1255"/>
      <c r="C334" s="1256"/>
      <c r="D334" s="1257"/>
      <c r="E334" s="31" t="s">
        <v>74</v>
      </c>
      <c r="F334" s="32">
        <f>SUM(F335,F338)</f>
        <v>0</v>
      </c>
      <c r="G334" s="32">
        <f t="shared" ref="G334:J334" si="154">SUM(G335,G338)</f>
        <v>0</v>
      </c>
      <c r="H334" s="32">
        <f t="shared" si="154"/>
        <v>0</v>
      </c>
      <c r="I334" s="32">
        <f t="shared" si="154"/>
        <v>0</v>
      </c>
      <c r="J334" s="47">
        <f t="shared" si="154"/>
        <v>0</v>
      </c>
      <c r="K334" s="27"/>
    </row>
    <row r="335" spans="1:226" s="28" customFormat="1" ht="22.5" hidden="1">
      <c r="A335" s="1254"/>
      <c r="B335" s="1255"/>
      <c r="C335" s="1256"/>
      <c r="D335" s="1257"/>
      <c r="E335" s="38" t="s">
        <v>61</v>
      </c>
      <c r="F335" s="29">
        <f>SUM(F336:F337)</f>
        <v>0</v>
      </c>
      <c r="G335" s="29">
        <f t="shared" ref="G335:J335" si="155">SUM(G336:G337)</f>
        <v>0</v>
      </c>
      <c r="H335" s="29">
        <f t="shared" si="155"/>
        <v>0</v>
      </c>
      <c r="I335" s="29">
        <f t="shared" si="155"/>
        <v>0</v>
      </c>
      <c r="J335" s="49">
        <f t="shared" si="155"/>
        <v>0</v>
      </c>
      <c r="K335" s="27"/>
    </row>
    <row r="336" spans="1:226" s="28" customFormat="1" ht="15" hidden="1" customHeight="1">
      <c r="A336" s="1254"/>
      <c r="B336" s="1255"/>
      <c r="C336" s="1256"/>
      <c r="D336" s="1257"/>
      <c r="E336" s="66"/>
      <c r="F336" s="30">
        <f>SUM(G336:J336)</f>
        <v>0</v>
      </c>
      <c r="G336" s="30"/>
      <c r="H336" s="30"/>
      <c r="I336" s="30"/>
      <c r="J336" s="48"/>
      <c r="K336" s="27"/>
    </row>
    <row r="337" spans="1:226" s="28" customFormat="1" ht="15" hidden="1" customHeight="1">
      <c r="A337" s="1254"/>
      <c r="B337" s="1255"/>
      <c r="C337" s="1256"/>
      <c r="D337" s="1257"/>
      <c r="E337" s="66"/>
      <c r="F337" s="30">
        <f>SUM(G337:J337)</f>
        <v>0</v>
      </c>
      <c r="G337" s="30"/>
      <c r="H337" s="30"/>
      <c r="I337" s="30"/>
      <c r="J337" s="48"/>
      <c r="K337" s="27"/>
    </row>
    <row r="338" spans="1:226" s="28" customFormat="1" ht="22.5" hidden="1">
      <c r="A338" s="1254"/>
      <c r="B338" s="1255"/>
      <c r="C338" s="1256"/>
      <c r="D338" s="1257"/>
      <c r="E338" s="38" t="s">
        <v>62</v>
      </c>
      <c r="F338" s="29">
        <f>SUM(F339:F340)</f>
        <v>0</v>
      </c>
      <c r="G338" s="29">
        <f t="shared" ref="G338:J338" si="156">SUM(G339:G340)</f>
        <v>0</v>
      </c>
      <c r="H338" s="29">
        <f t="shared" si="156"/>
        <v>0</v>
      </c>
      <c r="I338" s="29">
        <f t="shared" si="156"/>
        <v>0</v>
      </c>
      <c r="J338" s="49">
        <f t="shared" si="156"/>
        <v>0</v>
      </c>
      <c r="K338" s="27"/>
    </row>
    <row r="339" spans="1:226" s="28" customFormat="1" ht="15" hidden="1" customHeight="1">
      <c r="A339" s="1254"/>
      <c r="B339" s="1255"/>
      <c r="C339" s="1256"/>
      <c r="D339" s="1257"/>
      <c r="E339" s="66"/>
      <c r="F339" s="30">
        <f>SUM(G339:J339)</f>
        <v>0</v>
      </c>
      <c r="G339" s="30"/>
      <c r="H339" s="30"/>
      <c r="I339" s="30"/>
      <c r="J339" s="48"/>
      <c r="K339" s="27"/>
    </row>
    <row r="340" spans="1:226" s="28" customFormat="1" ht="15" hidden="1" customHeight="1">
      <c r="A340" s="1254"/>
      <c r="B340" s="1255"/>
      <c r="C340" s="1256"/>
      <c r="D340" s="1257"/>
      <c r="E340" s="66"/>
      <c r="F340" s="30">
        <f>SUM(G340:J340)</f>
        <v>0</v>
      </c>
      <c r="G340" s="30"/>
      <c r="H340" s="30"/>
      <c r="I340" s="30"/>
      <c r="J340" s="48"/>
      <c r="K340" s="27"/>
    </row>
    <row r="341" spans="1:226" s="28" customFormat="1" ht="20.100000000000001" customHeight="1">
      <c r="A341" s="1254"/>
      <c r="B341" s="1255"/>
      <c r="C341" s="1256"/>
      <c r="D341" s="1257"/>
      <c r="E341" s="33" t="s">
        <v>63</v>
      </c>
      <c r="F341" s="32">
        <f>SUM(F342:F343)</f>
        <v>20180000</v>
      </c>
      <c r="G341" s="32">
        <f t="shared" ref="G341:J341" si="157">SUM(G342:G343)</f>
        <v>13180000</v>
      </c>
      <c r="H341" s="32">
        <f t="shared" si="157"/>
        <v>7000000</v>
      </c>
      <c r="I341" s="32">
        <f t="shared" si="157"/>
        <v>0</v>
      </c>
      <c r="J341" s="47">
        <f t="shared" si="157"/>
        <v>0</v>
      </c>
      <c r="K341" s="27"/>
    </row>
    <row r="342" spans="1:226" s="28" customFormat="1" ht="12">
      <c r="A342" s="1254"/>
      <c r="B342" s="1255"/>
      <c r="C342" s="1256"/>
      <c r="D342" s="1257"/>
      <c r="E342" s="66" t="s">
        <v>114</v>
      </c>
      <c r="F342" s="30">
        <f t="shared" ref="F342:F343" si="158">SUM(G342:J342)</f>
        <v>7000000</v>
      </c>
      <c r="G342" s="30"/>
      <c r="H342" s="30">
        <v>7000000</v>
      </c>
      <c r="I342" s="30"/>
      <c r="J342" s="48"/>
      <c r="K342" s="27"/>
    </row>
    <row r="343" spans="1:226" s="28" customFormat="1" ht="12">
      <c r="A343" s="1254"/>
      <c r="B343" s="1255"/>
      <c r="C343" s="1256"/>
      <c r="D343" s="1257"/>
      <c r="E343" s="41">
        <v>6209</v>
      </c>
      <c r="F343" s="30">
        <f t="shared" si="158"/>
        <v>13180000</v>
      </c>
      <c r="G343" s="30">
        <v>13180000</v>
      </c>
      <c r="H343" s="30"/>
      <c r="I343" s="30"/>
      <c r="J343" s="48"/>
      <c r="K343" s="27"/>
    </row>
    <row r="344" spans="1:226" s="28" customFormat="1" ht="22.5" customHeight="1">
      <c r="A344" s="1254" t="s">
        <v>247</v>
      </c>
      <c r="B344" s="1255" t="s">
        <v>280</v>
      </c>
      <c r="C344" s="1256">
        <v>600</v>
      </c>
      <c r="D344" s="1257" t="s">
        <v>204</v>
      </c>
      <c r="E344" s="34" t="s">
        <v>32</v>
      </c>
      <c r="F344" s="35">
        <f>SUM(F345,F352)</f>
        <v>205000</v>
      </c>
      <c r="G344" s="35">
        <f t="shared" ref="G344:J344" si="159">SUM(G345,G352)</f>
        <v>205000</v>
      </c>
      <c r="H344" s="35">
        <f t="shared" si="159"/>
        <v>0</v>
      </c>
      <c r="I344" s="35">
        <f t="shared" si="159"/>
        <v>0</v>
      </c>
      <c r="J344" s="46">
        <f t="shared" si="159"/>
        <v>0</v>
      </c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  <c r="FJ344" s="27"/>
      <c r="FK344" s="27"/>
      <c r="FL344" s="27"/>
      <c r="FM344" s="27"/>
      <c r="FN344" s="27"/>
      <c r="FO344" s="27"/>
      <c r="FP344" s="27"/>
      <c r="FQ344" s="27"/>
      <c r="FR344" s="27"/>
      <c r="FS344" s="27"/>
      <c r="FT344" s="27"/>
      <c r="FU344" s="27"/>
      <c r="FV344" s="27"/>
      <c r="FW344" s="27"/>
      <c r="FX344" s="27"/>
      <c r="FY344" s="27"/>
      <c r="FZ344" s="27"/>
      <c r="GA344" s="27"/>
      <c r="GB344" s="27"/>
      <c r="GC344" s="27"/>
      <c r="GD344" s="27"/>
      <c r="GE344" s="27"/>
      <c r="GF344" s="27"/>
      <c r="GG344" s="27"/>
      <c r="GH344" s="27"/>
      <c r="GI344" s="27"/>
      <c r="GJ344" s="27"/>
      <c r="GK344" s="27"/>
      <c r="GL344" s="27"/>
      <c r="GM344" s="27"/>
      <c r="GN344" s="27"/>
      <c r="GO344" s="27"/>
      <c r="GP344" s="27"/>
      <c r="GQ344" s="27"/>
      <c r="GR344" s="27"/>
      <c r="GS344" s="27"/>
      <c r="GT344" s="27"/>
      <c r="GU344" s="27"/>
      <c r="GV344" s="27"/>
      <c r="GW344" s="27"/>
      <c r="GX344" s="27"/>
      <c r="GY344" s="27"/>
      <c r="GZ344" s="27"/>
      <c r="HA344" s="27"/>
      <c r="HB344" s="27"/>
      <c r="HC344" s="27"/>
      <c r="HD344" s="27"/>
      <c r="HE344" s="27"/>
      <c r="HF344" s="27"/>
      <c r="HG344" s="27"/>
      <c r="HH344" s="27"/>
      <c r="HI344" s="27"/>
      <c r="HJ344" s="27"/>
      <c r="HK344" s="27"/>
      <c r="HL344" s="27"/>
      <c r="HM344" s="27"/>
      <c r="HN344" s="27"/>
      <c r="HO344" s="27"/>
      <c r="HP344" s="27"/>
      <c r="HQ344" s="27"/>
      <c r="HR344" s="27"/>
    </row>
    <row r="345" spans="1:226" s="28" customFormat="1" ht="20.100000000000001" customHeight="1">
      <c r="A345" s="1254"/>
      <c r="B345" s="1255"/>
      <c r="C345" s="1256"/>
      <c r="D345" s="1257"/>
      <c r="E345" s="31" t="s">
        <v>74</v>
      </c>
      <c r="F345" s="32">
        <f>SUM(F346,F349)</f>
        <v>0</v>
      </c>
      <c r="G345" s="32">
        <f t="shared" ref="G345:J345" si="160">SUM(G346,G349)</f>
        <v>0</v>
      </c>
      <c r="H345" s="32">
        <f t="shared" si="160"/>
        <v>0</v>
      </c>
      <c r="I345" s="32">
        <f t="shared" si="160"/>
        <v>0</v>
      </c>
      <c r="J345" s="47">
        <f t="shared" si="160"/>
        <v>0</v>
      </c>
      <c r="K345" s="27"/>
    </row>
    <row r="346" spans="1:226" s="28" customFormat="1" ht="22.5" hidden="1">
      <c r="A346" s="1254"/>
      <c r="B346" s="1255"/>
      <c r="C346" s="1256"/>
      <c r="D346" s="1257"/>
      <c r="E346" s="38" t="s">
        <v>61</v>
      </c>
      <c r="F346" s="29">
        <f>SUM(F347:F348)</f>
        <v>0</v>
      </c>
      <c r="G346" s="29">
        <f t="shared" ref="G346:J346" si="161">SUM(G347:G348)</f>
        <v>0</v>
      </c>
      <c r="H346" s="29">
        <f t="shared" si="161"/>
        <v>0</v>
      </c>
      <c r="I346" s="29">
        <f t="shared" si="161"/>
        <v>0</v>
      </c>
      <c r="J346" s="49">
        <f t="shared" si="161"/>
        <v>0</v>
      </c>
      <c r="K346" s="27"/>
    </row>
    <row r="347" spans="1:226" s="28" customFormat="1" ht="15" hidden="1" customHeight="1">
      <c r="A347" s="1254"/>
      <c r="B347" s="1255"/>
      <c r="C347" s="1256"/>
      <c r="D347" s="1257"/>
      <c r="E347" s="66"/>
      <c r="F347" s="30">
        <f>SUM(G347:J347)</f>
        <v>0</v>
      </c>
      <c r="G347" s="30"/>
      <c r="H347" s="30"/>
      <c r="I347" s="30"/>
      <c r="J347" s="48"/>
      <c r="K347" s="27"/>
    </row>
    <row r="348" spans="1:226" s="28" customFormat="1" ht="15" hidden="1" customHeight="1">
      <c r="A348" s="1254"/>
      <c r="B348" s="1255"/>
      <c r="C348" s="1256"/>
      <c r="D348" s="1257"/>
      <c r="E348" s="66"/>
      <c r="F348" s="30">
        <f>SUM(G348:J348)</f>
        <v>0</v>
      </c>
      <c r="G348" s="30"/>
      <c r="H348" s="30"/>
      <c r="I348" s="30"/>
      <c r="J348" s="48"/>
      <c r="K348" s="27"/>
    </row>
    <row r="349" spans="1:226" s="28" customFormat="1" ht="22.5" hidden="1">
      <c r="A349" s="1254"/>
      <c r="B349" s="1255"/>
      <c r="C349" s="1256"/>
      <c r="D349" s="1257"/>
      <c r="E349" s="38" t="s">
        <v>62</v>
      </c>
      <c r="F349" s="29">
        <f>SUM(F350:F351)</f>
        <v>0</v>
      </c>
      <c r="G349" s="29">
        <f t="shared" ref="G349:J349" si="162">SUM(G350:G351)</f>
        <v>0</v>
      </c>
      <c r="H349" s="29">
        <f t="shared" si="162"/>
        <v>0</v>
      </c>
      <c r="I349" s="29">
        <f t="shared" si="162"/>
        <v>0</v>
      </c>
      <c r="J349" s="49">
        <f t="shared" si="162"/>
        <v>0</v>
      </c>
      <c r="K349" s="27"/>
    </row>
    <row r="350" spans="1:226" s="28" customFormat="1" ht="15" hidden="1" customHeight="1">
      <c r="A350" s="1254"/>
      <c r="B350" s="1255"/>
      <c r="C350" s="1256"/>
      <c r="D350" s="1257"/>
      <c r="E350" s="66"/>
      <c r="F350" s="30">
        <f>SUM(G350:J350)</f>
        <v>0</v>
      </c>
      <c r="G350" s="30"/>
      <c r="H350" s="30"/>
      <c r="I350" s="30"/>
      <c r="J350" s="48"/>
      <c r="K350" s="27"/>
    </row>
    <row r="351" spans="1:226" s="28" customFormat="1" ht="15" hidden="1" customHeight="1">
      <c r="A351" s="1254"/>
      <c r="B351" s="1255"/>
      <c r="C351" s="1256"/>
      <c r="D351" s="1257"/>
      <c r="E351" s="66"/>
      <c r="F351" s="30">
        <f>SUM(G351:J351)</f>
        <v>0</v>
      </c>
      <c r="G351" s="30"/>
      <c r="H351" s="30"/>
      <c r="I351" s="30"/>
      <c r="J351" s="48"/>
      <c r="K351" s="27"/>
    </row>
    <row r="352" spans="1:226" s="28" customFormat="1" ht="20.100000000000001" customHeight="1">
      <c r="A352" s="1254"/>
      <c r="B352" s="1255"/>
      <c r="C352" s="1256"/>
      <c r="D352" s="1257"/>
      <c r="E352" s="33" t="s">
        <v>63</v>
      </c>
      <c r="F352" s="32">
        <f>SUM(F353:F354)</f>
        <v>205000</v>
      </c>
      <c r="G352" s="32">
        <f t="shared" ref="G352:J352" si="163">SUM(G353:G354)</f>
        <v>205000</v>
      </c>
      <c r="H352" s="32">
        <f t="shared" si="163"/>
        <v>0</v>
      </c>
      <c r="I352" s="32">
        <f t="shared" si="163"/>
        <v>0</v>
      </c>
      <c r="J352" s="47">
        <f t="shared" si="163"/>
        <v>0</v>
      </c>
      <c r="K352" s="27"/>
    </row>
    <row r="353" spans="1:226" s="28" customFormat="1" ht="12">
      <c r="A353" s="1254"/>
      <c r="B353" s="1255"/>
      <c r="C353" s="1256"/>
      <c r="D353" s="1257"/>
      <c r="E353" s="66" t="s">
        <v>225</v>
      </c>
      <c r="F353" s="30">
        <f t="shared" ref="F353:F354" si="164">SUM(G353:J353)</f>
        <v>111149</v>
      </c>
      <c r="G353" s="30">
        <v>111149</v>
      </c>
      <c r="H353" s="30"/>
      <c r="I353" s="30"/>
      <c r="J353" s="48"/>
      <c r="K353" s="27"/>
    </row>
    <row r="354" spans="1:226" s="28" customFormat="1" ht="12">
      <c r="A354" s="1254"/>
      <c r="B354" s="1255"/>
      <c r="C354" s="1256"/>
      <c r="D354" s="1257"/>
      <c r="E354" s="41">
        <v>6069</v>
      </c>
      <c r="F354" s="30">
        <f t="shared" si="164"/>
        <v>93851</v>
      </c>
      <c r="G354" s="30">
        <v>93851</v>
      </c>
      <c r="H354" s="30"/>
      <c r="I354" s="30"/>
      <c r="J354" s="48"/>
      <c r="K354" s="27"/>
    </row>
    <row r="355" spans="1:226" s="28" customFormat="1" ht="22.5" customHeight="1">
      <c r="A355" s="1254" t="s">
        <v>248</v>
      </c>
      <c r="B355" s="1255" t="s">
        <v>279</v>
      </c>
      <c r="C355" s="1257" t="s">
        <v>170</v>
      </c>
      <c r="D355" s="1257" t="s">
        <v>226</v>
      </c>
      <c r="E355" s="34" t="s">
        <v>32</v>
      </c>
      <c r="F355" s="35">
        <f>SUM(F356,F392)</f>
        <v>5950000</v>
      </c>
      <c r="G355" s="35">
        <f t="shared" ref="G355:J355" si="165">SUM(G356,G392)</f>
        <v>394000</v>
      </c>
      <c r="H355" s="35">
        <f t="shared" si="165"/>
        <v>0</v>
      </c>
      <c r="I355" s="35">
        <f t="shared" si="165"/>
        <v>5556000</v>
      </c>
      <c r="J355" s="46">
        <f t="shared" si="165"/>
        <v>0</v>
      </c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  <c r="FJ355" s="27"/>
      <c r="FK355" s="27"/>
      <c r="FL355" s="27"/>
      <c r="FM355" s="27"/>
      <c r="FN355" s="27"/>
      <c r="FO355" s="27"/>
      <c r="FP355" s="27"/>
      <c r="FQ355" s="27"/>
      <c r="FR355" s="27"/>
      <c r="FS355" s="27"/>
      <c r="FT355" s="27"/>
      <c r="FU355" s="27"/>
      <c r="FV355" s="27"/>
      <c r="FW355" s="27"/>
      <c r="FX355" s="27"/>
      <c r="FY355" s="27"/>
      <c r="FZ355" s="27"/>
      <c r="GA355" s="27"/>
      <c r="GB355" s="27"/>
      <c r="GC355" s="27"/>
      <c r="GD355" s="27"/>
      <c r="GE355" s="27"/>
      <c r="GF355" s="27"/>
      <c r="GG355" s="27"/>
      <c r="GH355" s="27"/>
      <c r="GI355" s="27"/>
      <c r="GJ355" s="27"/>
      <c r="GK355" s="27"/>
      <c r="GL355" s="27"/>
      <c r="GM355" s="27"/>
      <c r="GN355" s="27"/>
      <c r="GO355" s="27"/>
      <c r="GP355" s="27"/>
      <c r="GQ355" s="27"/>
      <c r="GR355" s="27"/>
      <c r="GS355" s="27"/>
      <c r="GT355" s="27"/>
      <c r="GU355" s="27"/>
      <c r="GV355" s="27"/>
      <c r="GW355" s="27"/>
      <c r="GX355" s="27"/>
      <c r="GY355" s="27"/>
      <c r="GZ355" s="27"/>
      <c r="HA355" s="27"/>
      <c r="HB355" s="27"/>
      <c r="HC355" s="27"/>
      <c r="HD355" s="27"/>
      <c r="HE355" s="27"/>
      <c r="HF355" s="27"/>
      <c r="HG355" s="27"/>
      <c r="HH355" s="27"/>
      <c r="HI355" s="27"/>
      <c r="HJ355" s="27"/>
      <c r="HK355" s="27"/>
      <c r="HL355" s="27"/>
      <c r="HM355" s="27"/>
      <c r="HN355" s="27"/>
      <c r="HO355" s="27"/>
      <c r="HP355" s="27"/>
      <c r="HQ355" s="27"/>
      <c r="HR355" s="27"/>
    </row>
    <row r="356" spans="1:226" s="28" customFormat="1" ht="21">
      <c r="A356" s="1254"/>
      <c r="B356" s="1255"/>
      <c r="C356" s="1257"/>
      <c r="D356" s="1257"/>
      <c r="E356" s="31" t="s">
        <v>75</v>
      </c>
      <c r="F356" s="32">
        <f>SUM(F357,F368)</f>
        <v>5931000</v>
      </c>
      <c r="G356" s="32">
        <f t="shared" ref="G356:J356" si="166">SUM(G357,G368)</f>
        <v>390000</v>
      </c>
      <c r="H356" s="32">
        <f t="shared" si="166"/>
        <v>0</v>
      </c>
      <c r="I356" s="32">
        <f t="shared" si="166"/>
        <v>5541000</v>
      </c>
      <c r="J356" s="47">
        <f t="shared" si="166"/>
        <v>0</v>
      </c>
      <c r="K356" s="27"/>
    </row>
    <row r="357" spans="1:226" s="28" customFormat="1" ht="22.5">
      <c r="A357" s="1254"/>
      <c r="B357" s="1255"/>
      <c r="C357" s="1257"/>
      <c r="D357" s="1257"/>
      <c r="E357" s="38" t="s">
        <v>61</v>
      </c>
      <c r="F357" s="29">
        <f>SUM(F358:F367)</f>
        <v>3852000</v>
      </c>
      <c r="G357" s="29">
        <f t="shared" ref="G357:J357" si="167">SUM(G358:G367)</f>
        <v>0</v>
      </c>
      <c r="H357" s="29">
        <f t="shared" si="167"/>
        <v>0</v>
      </c>
      <c r="I357" s="29">
        <f t="shared" si="167"/>
        <v>3852000</v>
      </c>
      <c r="J357" s="49">
        <f t="shared" si="167"/>
        <v>0</v>
      </c>
      <c r="K357" s="27"/>
    </row>
    <row r="358" spans="1:226" s="28" customFormat="1" ht="12">
      <c r="A358" s="1254"/>
      <c r="B358" s="1255"/>
      <c r="C358" s="1257"/>
      <c r="D358" s="1257"/>
      <c r="E358" s="66" t="s">
        <v>46</v>
      </c>
      <c r="F358" s="30">
        <f>SUM(G358:J358)</f>
        <v>2257500</v>
      </c>
      <c r="G358" s="30"/>
      <c r="H358" s="30"/>
      <c r="I358" s="30">
        <v>2257500</v>
      </c>
      <c r="J358" s="48"/>
      <c r="K358" s="27"/>
    </row>
    <row r="359" spans="1:226" s="28" customFormat="1" ht="12">
      <c r="A359" s="1254"/>
      <c r="B359" s="1255"/>
      <c r="C359" s="1257"/>
      <c r="D359" s="1257"/>
      <c r="E359" s="66" t="s">
        <v>47</v>
      </c>
      <c r="F359" s="30">
        <f t="shared" ref="F359:F366" si="168">SUM(G359:J359)</f>
        <v>753500</v>
      </c>
      <c r="G359" s="30"/>
      <c r="H359" s="30"/>
      <c r="I359" s="30">
        <v>753500</v>
      </c>
      <c r="J359" s="48"/>
      <c r="K359" s="27"/>
    </row>
    <row r="360" spans="1:226" s="28" customFormat="1" ht="12">
      <c r="A360" s="1254"/>
      <c r="B360" s="1255"/>
      <c r="C360" s="1257"/>
      <c r="D360" s="1257"/>
      <c r="E360" s="66" t="s">
        <v>125</v>
      </c>
      <c r="F360" s="30">
        <f t="shared" si="168"/>
        <v>176250</v>
      </c>
      <c r="G360" s="30"/>
      <c r="H360" s="30"/>
      <c r="I360" s="30">
        <v>176250</v>
      </c>
      <c r="J360" s="48"/>
      <c r="K360" s="27"/>
    </row>
    <row r="361" spans="1:226" s="28" customFormat="1" ht="12">
      <c r="A361" s="1254"/>
      <c r="B361" s="1255"/>
      <c r="C361" s="1257"/>
      <c r="D361" s="1257"/>
      <c r="E361" s="66" t="s">
        <v>90</v>
      </c>
      <c r="F361" s="30">
        <f t="shared" si="168"/>
        <v>58750</v>
      </c>
      <c r="G361" s="30"/>
      <c r="H361" s="30"/>
      <c r="I361" s="30">
        <v>58750</v>
      </c>
      <c r="J361" s="48"/>
      <c r="K361" s="27"/>
    </row>
    <row r="362" spans="1:226" s="28" customFormat="1" ht="12">
      <c r="A362" s="1254"/>
      <c r="B362" s="1255"/>
      <c r="C362" s="1257"/>
      <c r="D362" s="1257"/>
      <c r="E362" s="66" t="s">
        <v>48</v>
      </c>
      <c r="F362" s="30">
        <f t="shared" si="168"/>
        <v>394500</v>
      </c>
      <c r="G362" s="30"/>
      <c r="H362" s="30"/>
      <c r="I362" s="30">
        <v>394500</v>
      </c>
      <c r="J362" s="48"/>
      <c r="K362" s="27"/>
    </row>
    <row r="363" spans="1:226" s="28" customFormat="1" ht="12">
      <c r="A363" s="1254"/>
      <c r="B363" s="1255"/>
      <c r="C363" s="1257"/>
      <c r="D363" s="1257"/>
      <c r="E363" s="66" t="s">
        <v>49</v>
      </c>
      <c r="F363" s="30">
        <f t="shared" si="168"/>
        <v>131500</v>
      </c>
      <c r="G363" s="30"/>
      <c r="H363" s="30"/>
      <c r="I363" s="30">
        <v>131500</v>
      </c>
      <c r="J363" s="48"/>
      <c r="K363" s="27"/>
    </row>
    <row r="364" spans="1:226" s="28" customFormat="1" ht="12">
      <c r="A364" s="1254"/>
      <c r="B364" s="1255"/>
      <c r="C364" s="1257"/>
      <c r="D364" s="1257"/>
      <c r="E364" s="66" t="s">
        <v>50</v>
      </c>
      <c r="F364" s="30">
        <f t="shared" si="168"/>
        <v>52500</v>
      </c>
      <c r="G364" s="30"/>
      <c r="H364" s="30"/>
      <c r="I364" s="30">
        <v>52500</v>
      </c>
      <c r="J364" s="48"/>
      <c r="K364" s="27"/>
    </row>
    <row r="365" spans="1:226" s="28" customFormat="1" ht="12">
      <c r="A365" s="1254"/>
      <c r="B365" s="1255"/>
      <c r="C365" s="1257"/>
      <c r="D365" s="1257"/>
      <c r="E365" s="66" t="s">
        <v>51</v>
      </c>
      <c r="F365" s="30">
        <f t="shared" si="168"/>
        <v>17500</v>
      </c>
      <c r="G365" s="30"/>
      <c r="H365" s="30"/>
      <c r="I365" s="30">
        <v>17500</v>
      </c>
      <c r="J365" s="48"/>
      <c r="K365" s="27"/>
    </row>
    <row r="366" spans="1:226" s="28" customFormat="1" ht="12">
      <c r="A366" s="1254"/>
      <c r="B366" s="1255"/>
      <c r="C366" s="1257"/>
      <c r="D366" s="1257"/>
      <c r="E366" s="66" t="s">
        <v>52</v>
      </c>
      <c r="F366" s="30">
        <f t="shared" si="168"/>
        <v>7500</v>
      </c>
      <c r="G366" s="30"/>
      <c r="H366" s="30"/>
      <c r="I366" s="30">
        <v>7500</v>
      </c>
      <c r="J366" s="48"/>
      <c r="K366" s="27"/>
    </row>
    <row r="367" spans="1:226" s="28" customFormat="1" ht="12">
      <c r="A367" s="1254"/>
      <c r="B367" s="1255"/>
      <c r="C367" s="1257"/>
      <c r="D367" s="1257"/>
      <c r="E367" s="66" t="s">
        <v>53</v>
      </c>
      <c r="F367" s="30">
        <f>SUM(G367:J367)</f>
        <v>2500</v>
      </c>
      <c r="G367" s="30"/>
      <c r="H367" s="30"/>
      <c r="I367" s="30">
        <v>2500</v>
      </c>
      <c r="J367" s="48"/>
      <c r="K367" s="27"/>
    </row>
    <row r="368" spans="1:226" s="28" customFormat="1" ht="22.5">
      <c r="A368" s="1254"/>
      <c r="B368" s="1255"/>
      <c r="C368" s="1257"/>
      <c r="D368" s="1257"/>
      <c r="E368" s="38" t="s">
        <v>62</v>
      </c>
      <c r="F368" s="29">
        <f>SUM(F369:F391)</f>
        <v>2079000</v>
      </c>
      <c r="G368" s="29">
        <f t="shared" ref="G368:J368" si="169">SUM(G369:G391)</f>
        <v>390000</v>
      </c>
      <c r="H368" s="29">
        <f t="shared" si="169"/>
        <v>0</v>
      </c>
      <c r="I368" s="29">
        <f t="shared" si="169"/>
        <v>1689000</v>
      </c>
      <c r="J368" s="49">
        <f t="shared" si="169"/>
        <v>0</v>
      </c>
      <c r="K368" s="27"/>
    </row>
    <row r="369" spans="1:11" s="28" customFormat="1" ht="12">
      <c r="A369" s="1254"/>
      <c r="B369" s="1255"/>
      <c r="C369" s="1257"/>
      <c r="D369" s="1257"/>
      <c r="E369" s="66" t="s">
        <v>227</v>
      </c>
      <c r="F369" s="30">
        <f>SUM(G369:J369)</f>
        <v>74250</v>
      </c>
      <c r="G369" s="30">
        <v>74250</v>
      </c>
      <c r="H369" s="30"/>
      <c r="I369" s="30"/>
      <c r="J369" s="48"/>
      <c r="K369" s="27"/>
    </row>
    <row r="370" spans="1:11" s="28" customFormat="1" ht="12">
      <c r="A370" s="1254"/>
      <c r="B370" s="1255"/>
      <c r="C370" s="1257"/>
      <c r="D370" s="1257"/>
      <c r="E370" s="66" t="s">
        <v>54</v>
      </c>
      <c r="F370" s="30">
        <f t="shared" ref="F370:F390" si="170">SUM(G370:J370)</f>
        <v>243750</v>
      </c>
      <c r="G370" s="30"/>
      <c r="H370" s="30"/>
      <c r="I370" s="30">
        <v>243750</v>
      </c>
      <c r="J370" s="48"/>
      <c r="K370" s="27"/>
    </row>
    <row r="371" spans="1:11" s="28" customFormat="1" ht="12">
      <c r="A371" s="1254"/>
      <c r="B371" s="1255"/>
      <c r="C371" s="1257"/>
      <c r="D371" s="1257"/>
      <c r="E371" s="66" t="s">
        <v>55</v>
      </c>
      <c r="F371" s="30">
        <f t="shared" si="170"/>
        <v>81250</v>
      </c>
      <c r="G371" s="30"/>
      <c r="H371" s="30"/>
      <c r="I371" s="30">
        <v>81250</v>
      </c>
      <c r="J371" s="48"/>
      <c r="K371" s="27"/>
    </row>
    <row r="372" spans="1:11" s="28" customFormat="1" ht="12">
      <c r="A372" s="1254"/>
      <c r="B372" s="1255"/>
      <c r="C372" s="1257"/>
      <c r="D372" s="1257"/>
      <c r="E372" s="66" t="s">
        <v>228</v>
      </c>
      <c r="F372" s="30">
        <f t="shared" si="170"/>
        <v>299880</v>
      </c>
      <c r="G372" s="30">
        <v>299880</v>
      </c>
      <c r="H372" s="30"/>
      <c r="I372" s="30"/>
      <c r="J372" s="48"/>
      <c r="K372" s="27"/>
    </row>
    <row r="373" spans="1:11" s="28" customFormat="1" ht="12">
      <c r="A373" s="1254"/>
      <c r="B373" s="1255"/>
      <c r="C373" s="1257"/>
      <c r="D373" s="1257"/>
      <c r="E373" s="66" t="s">
        <v>56</v>
      </c>
      <c r="F373" s="30">
        <f t="shared" si="170"/>
        <v>966000</v>
      </c>
      <c r="G373" s="30"/>
      <c r="H373" s="30"/>
      <c r="I373" s="30">
        <v>966000</v>
      </c>
      <c r="J373" s="48"/>
      <c r="K373" s="27"/>
    </row>
    <row r="374" spans="1:11" s="28" customFormat="1" ht="12">
      <c r="A374" s="1254"/>
      <c r="B374" s="1255"/>
      <c r="C374" s="1257"/>
      <c r="D374" s="1257"/>
      <c r="E374" s="66" t="s">
        <v>57</v>
      </c>
      <c r="F374" s="30">
        <f t="shared" si="170"/>
        <v>322000</v>
      </c>
      <c r="G374" s="30"/>
      <c r="H374" s="30"/>
      <c r="I374" s="30">
        <v>322000</v>
      </c>
      <c r="J374" s="48"/>
      <c r="K374" s="27"/>
    </row>
    <row r="375" spans="1:11" s="28" customFormat="1" ht="12">
      <c r="A375" s="1254"/>
      <c r="B375" s="1255"/>
      <c r="C375" s="1257"/>
      <c r="D375" s="1257"/>
      <c r="E375" s="66" t="s">
        <v>229</v>
      </c>
      <c r="F375" s="30">
        <f t="shared" si="170"/>
        <v>230</v>
      </c>
      <c r="G375" s="30">
        <v>230</v>
      </c>
      <c r="H375" s="30"/>
      <c r="I375" s="30"/>
      <c r="J375" s="48"/>
      <c r="K375" s="27"/>
    </row>
    <row r="376" spans="1:11" s="28" customFormat="1" ht="12">
      <c r="A376" s="1254"/>
      <c r="B376" s="1255"/>
      <c r="C376" s="1257"/>
      <c r="D376" s="1257"/>
      <c r="E376" s="66" t="s">
        <v>133</v>
      </c>
      <c r="F376" s="30">
        <f t="shared" si="170"/>
        <v>750</v>
      </c>
      <c r="G376" s="30"/>
      <c r="H376" s="30"/>
      <c r="I376" s="30">
        <v>750</v>
      </c>
      <c r="J376" s="48"/>
      <c r="K376" s="27"/>
    </row>
    <row r="377" spans="1:11" s="28" customFormat="1" ht="12">
      <c r="A377" s="1254"/>
      <c r="B377" s="1255"/>
      <c r="C377" s="1257"/>
      <c r="D377" s="1257"/>
      <c r="E377" s="66" t="s">
        <v>117</v>
      </c>
      <c r="F377" s="30">
        <f t="shared" si="170"/>
        <v>250</v>
      </c>
      <c r="G377" s="30"/>
      <c r="H377" s="30"/>
      <c r="I377" s="30">
        <v>250</v>
      </c>
      <c r="J377" s="48"/>
      <c r="K377" s="27"/>
    </row>
    <row r="378" spans="1:11" s="28" customFormat="1" ht="12">
      <c r="A378" s="1254"/>
      <c r="B378" s="1255"/>
      <c r="C378" s="1257"/>
      <c r="D378" s="1257"/>
      <c r="E378" s="66" t="s">
        <v>230</v>
      </c>
      <c r="F378" s="30">
        <f t="shared" si="170"/>
        <v>2760</v>
      </c>
      <c r="G378" s="30">
        <v>2760</v>
      </c>
      <c r="H378" s="30"/>
      <c r="I378" s="30"/>
      <c r="J378" s="48"/>
      <c r="K378" s="27"/>
    </row>
    <row r="379" spans="1:11" s="28" customFormat="1" ht="12">
      <c r="A379" s="1254"/>
      <c r="B379" s="1255"/>
      <c r="C379" s="1257"/>
      <c r="D379" s="1257"/>
      <c r="E379" s="66" t="s">
        <v>134</v>
      </c>
      <c r="F379" s="30">
        <f t="shared" si="170"/>
        <v>9000</v>
      </c>
      <c r="G379" s="30"/>
      <c r="H379" s="30"/>
      <c r="I379" s="30">
        <v>9000</v>
      </c>
      <c r="J379" s="48"/>
      <c r="K379" s="27"/>
    </row>
    <row r="380" spans="1:11" s="28" customFormat="1" ht="12">
      <c r="A380" s="1254"/>
      <c r="B380" s="1255"/>
      <c r="C380" s="1257"/>
      <c r="D380" s="1257"/>
      <c r="E380" s="66" t="s">
        <v>119</v>
      </c>
      <c r="F380" s="30">
        <f t="shared" si="170"/>
        <v>3000</v>
      </c>
      <c r="G380" s="30"/>
      <c r="H380" s="30"/>
      <c r="I380" s="30">
        <v>3000</v>
      </c>
      <c r="J380" s="48"/>
      <c r="K380" s="27"/>
    </row>
    <row r="381" spans="1:11" s="28" customFormat="1" ht="12">
      <c r="A381" s="1254"/>
      <c r="B381" s="1255"/>
      <c r="C381" s="1257"/>
      <c r="D381" s="1257"/>
      <c r="E381" s="66" t="s">
        <v>231</v>
      </c>
      <c r="F381" s="30">
        <f t="shared" si="170"/>
        <v>4830</v>
      </c>
      <c r="G381" s="30">
        <v>4830</v>
      </c>
      <c r="H381" s="30"/>
      <c r="I381" s="30"/>
      <c r="J381" s="48"/>
      <c r="K381" s="27"/>
    </row>
    <row r="382" spans="1:11" s="28" customFormat="1" ht="12">
      <c r="A382" s="1254"/>
      <c r="B382" s="1255"/>
      <c r="C382" s="1257"/>
      <c r="D382" s="1257"/>
      <c r="E382" s="66" t="s">
        <v>127</v>
      </c>
      <c r="F382" s="30">
        <f t="shared" si="170"/>
        <v>15750</v>
      </c>
      <c r="G382" s="30"/>
      <c r="H382" s="30"/>
      <c r="I382" s="30">
        <v>15750</v>
      </c>
      <c r="J382" s="48"/>
      <c r="K382" s="27"/>
    </row>
    <row r="383" spans="1:11" s="28" customFormat="1" ht="12">
      <c r="A383" s="1254"/>
      <c r="B383" s="1255"/>
      <c r="C383" s="1257"/>
      <c r="D383" s="1257"/>
      <c r="E383" s="66" t="s">
        <v>107</v>
      </c>
      <c r="F383" s="30">
        <f t="shared" si="170"/>
        <v>5250</v>
      </c>
      <c r="G383" s="30"/>
      <c r="H383" s="30"/>
      <c r="I383" s="30">
        <v>5250</v>
      </c>
      <c r="J383" s="48"/>
      <c r="K383" s="27"/>
    </row>
    <row r="384" spans="1:11" s="28" customFormat="1" ht="12">
      <c r="A384" s="1254"/>
      <c r="B384" s="1255"/>
      <c r="C384" s="1257"/>
      <c r="D384" s="1257"/>
      <c r="E384" s="66" t="s">
        <v>232</v>
      </c>
      <c r="F384" s="30">
        <f t="shared" si="170"/>
        <v>2300</v>
      </c>
      <c r="G384" s="30">
        <v>2300</v>
      </c>
      <c r="H384" s="30"/>
      <c r="I384" s="30"/>
      <c r="J384" s="48"/>
      <c r="K384" s="27"/>
    </row>
    <row r="385" spans="1:226" s="28" customFormat="1" ht="12">
      <c r="A385" s="1254"/>
      <c r="B385" s="1255"/>
      <c r="C385" s="1257"/>
      <c r="D385" s="1257"/>
      <c r="E385" s="66" t="s">
        <v>128</v>
      </c>
      <c r="F385" s="30">
        <f t="shared" si="170"/>
        <v>7500</v>
      </c>
      <c r="G385" s="30"/>
      <c r="H385" s="30"/>
      <c r="I385" s="30">
        <v>7500</v>
      </c>
      <c r="J385" s="48"/>
      <c r="K385" s="27"/>
    </row>
    <row r="386" spans="1:226" s="28" customFormat="1" ht="12">
      <c r="A386" s="1254"/>
      <c r="B386" s="1255"/>
      <c r="C386" s="1257"/>
      <c r="D386" s="1257"/>
      <c r="E386" s="66" t="s">
        <v>109</v>
      </c>
      <c r="F386" s="30">
        <f t="shared" si="170"/>
        <v>2500</v>
      </c>
      <c r="G386" s="30"/>
      <c r="H386" s="30"/>
      <c r="I386" s="30">
        <v>2500</v>
      </c>
      <c r="J386" s="48"/>
      <c r="K386" s="27"/>
    </row>
    <row r="387" spans="1:226" s="28" customFormat="1" ht="12">
      <c r="A387" s="1254"/>
      <c r="B387" s="1255"/>
      <c r="C387" s="1257"/>
      <c r="D387" s="1257"/>
      <c r="E387" s="66" t="s">
        <v>233</v>
      </c>
      <c r="F387" s="30">
        <f t="shared" si="170"/>
        <v>5250</v>
      </c>
      <c r="G387" s="30"/>
      <c r="H387" s="30"/>
      <c r="I387" s="30">
        <v>5250</v>
      </c>
      <c r="J387" s="48"/>
      <c r="K387" s="27"/>
    </row>
    <row r="388" spans="1:226" s="28" customFormat="1" ht="12">
      <c r="A388" s="1254"/>
      <c r="B388" s="1255"/>
      <c r="C388" s="1257"/>
      <c r="D388" s="1257"/>
      <c r="E388" s="66" t="s">
        <v>149</v>
      </c>
      <c r="F388" s="30">
        <f t="shared" si="170"/>
        <v>1750</v>
      </c>
      <c r="G388" s="30"/>
      <c r="H388" s="30"/>
      <c r="I388" s="30">
        <v>1750</v>
      </c>
      <c r="J388" s="48"/>
      <c r="K388" s="27"/>
    </row>
    <row r="389" spans="1:226" s="28" customFormat="1" ht="12">
      <c r="A389" s="1254"/>
      <c r="B389" s="1255"/>
      <c r="C389" s="1257"/>
      <c r="D389" s="1257"/>
      <c r="E389" s="66" t="s">
        <v>234</v>
      </c>
      <c r="F389" s="30">
        <f t="shared" si="170"/>
        <v>5750</v>
      </c>
      <c r="G389" s="30">
        <v>5750</v>
      </c>
      <c r="H389" s="30"/>
      <c r="I389" s="30"/>
      <c r="J389" s="48"/>
      <c r="K389" s="27"/>
    </row>
    <row r="390" spans="1:226" s="28" customFormat="1" ht="12">
      <c r="A390" s="1254"/>
      <c r="B390" s="1255"/>
      <c r="C390" s="1257"/>
      <c r="D390" s="1257"/>
      <c r="E390" s="66" t="s">
        <v>129</v>
      </c>
      <c r="F390" s="30">
        <f t="shared" si="170"/>
        <v>18750</v>
      </c>
      <c r="G390" s="30"/>
      <c r="H390" s="30"/>
      <c r="I390" s="30">
        <v>18750</v>
      </c>
      <c r="J390" s="48"/>
      <c r="K390" s="27"/>
    </row>
    <row r="391" spans="1:226" s="28" customFormat="1" ht="12">
      <c r="A391" s="1254"/>
      <c r="B391" s="1255"/>
      <c r="C391" s="1257"/>
      <c r="D391" s="1257"/>
      <c r="E391" s="66" t="s">
        <v>130</v>
      </c>
      <c r="F391" s="30">
        <f>SUM(G391:J391)</f>
        <v>6250</v>
      </c>
      <c r="G391" s="30"/>
      <c r="H391" s="30"/>
      <c r="I391" s="30">
        <v>6250</v>
      </c>
      <c r="J391" s="48"/>
      <c r="K391" s="27"/>
    </row>
    <row r="392" spans="1:226" s="28" customFormat="1" ht="20.100000000000001" customHeight="1">
      <c r="A392" s="1254"/>
      <c r="B392" s="1255"/>
      <c r="C392" s="1257"/>
      <c r="D392" s="1257"/>
      <c r="E392" s="33" t="s">
        <v>63</v>
      </c>
      <c r="F392" s="32">
        <f>SUM(F393:F395)</f>
        <v>19000</v>
      </c>
      <c r="G392" s="32">
        <f t="shared" ref="G392:J392" si="171">SUM(G393:G395)</f>
        <v>4000</v>
      </c>
      <c r="H392" s="32">
        <f t="shared" si="171"/>
        <v>0</v>
      </c>
      <c r="I392" s="32">
        <f t="shared" si="171"/>
        <v>15000</v>
      </c>
      <c r="J392" s="47">
        <f t="shared" si="171"/>
        <v>0</v>
      </c>
      <c r="K392" s="27"/>
    </row>
    <row r="393" spans="1:226" s="28" customFormat="1" ht="12">
      <c r="A393" s="1254"/>
      <c r="B393" s="1255"/>
      <c r="C393" s="1257"/>
      <c r="D393" s="1257"/>
      <c r="E393" s="66" t="s">
        <v>225</v>
      </c>
      <c r="F393" s="30">
        <f t="shared" ref="F393:F395" si="172">SUM(G393:J393)</f>
        <v>4000</v>
      </c>
      <c r="G393" s="30">
        <v>4000</v>
      </c>
      <c r="H393" s="30"/>
      <c r="I393" s="30"/>
      <c r="J393" s="48"/>
      <c r="K393" s="27"/>
    </row>
    <row r="394" spans="1:226" s="28" customFormat="1" ht="12">
      <c r="A394" s="1254"/>
      <c r="B394" s="1255"/>
      <c r="C394" s="1257"/>
      <c r="D394" s="1257"/>
      <c r="E394" s="66" t="s">
        <v>59</v>
      </c>
      <c r="F394" s="30">
        <f t="shared" si="172"/>
        <v>11000</v>
      </c>
      <c r="G394" s="30"/>
      <c r="H394" s="30"/>
      <c r="I394" s="30">
        <v>11000</v>
      </c>
      <c r="J394" s="48"/>
      <c r="K394" s="27"/>
    </row>
    <row r="395" spans="1:226" s="28" customFormat="1" ht="12">
      <c r="A395" s="1254"/>
      <c r="B395" s="1255"/>
      <c r="C395" s="1257"/>
      <c r="D395" s="1257"/>
      <c r="E395" s="41">
        <v>6069</v>
      </c>
      <c r="F395" s="30">
        <f t="shared" si="172"/>
        <v>4000</v>
      </c>
      <c r="G395" s="30"/>
      <c r="H395" s="30"/>
      <c r="I395" s="30">
        <v>4000</v>
      </c>
      <c r="J395" s="48"/>
      <c r="K395" s="27"/>
    </row>
    <row r="396" spans="1:226" s="28" customFormat="1" ht="22.5" customHeight="1">
      <c r="A396" s="1254" t="s">
        <v>249</v>
      </c>
      <c r="B396" s="1255" t="s">
        <v>278</v>
      </c>
      <c r="C396" s="1257" t="s">
        <v>235</v>
      </c>
      <c r="D396" s="1257" t="s">
        <v>236</v>
      </c>
      <c r="E396" s="34" t="s">
        <v>32</v>
      </c>
      <c r="F396" s="35">
        <f t="shared" ref="F396:J396" si="173">SUM(F397,F425)</f>
        <v>614000</v>
      </c>
      <c r="G396" s="35">
        <f t="shared" si="173"/>
        <v>0</v>
      </c>
      <c r="H396" s="35">
        <f t="shared" si="173"/>
        <v>0</v>
      </c>
      <c r="I396" s="35">
        <f t="shared" si="173"/>
        <v>614000</v>
      </c>
      <c r="J396" s="46">
        <f t="shared" si="173"/>
        <v>0</v>
      </c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  <c r="FJ396" s="27"/>
      <c r="FK396" s="27"/>
      <c r="FL396" s="27"/>
      <c r="FM396" s="27"/>
      <c r="FN396" s="27"/>
      <c r="FO396" s="27"/>
      <c r="FP396" s="27"/>
      <c r="FQ396" s="27"/>
      <c r="FR396" s="27"/>
      <c r="FS396" s="27"/>
      <c r="FT396" s="27"/>
      <c r="FU396" s="27"/>
      <c r="FV396" s="27"/>
      <c r="FW396" s="27"/>
      <c r="FX396" s="27"/>
      <c r="FY396" s="27"/>
      <c r="FZ396" s="27"/>
      <c r="GA396" s="27"/>
      <c r="GB396" s="27"/>
      <c r="GC396" s="27"/>
      <c r="GD396" s="27"/>
      <c r="GE396" s="27"/>
      <c r="GF396" s="27"/>
      <c r="GG396" s="27"/>
      <c r="GH396" s="27"/>
      <c r="GI396" s="27"/>
      <c r="GJ396" s="27"/>
      <c r="GK396" s="27"/>
      <c r="GL396" s="27"/>
      <c r="GM396" s="27"/>
      <c r="GN396" s="27"/>
      <c r="GO396" s="27"/>
      <c r="GP396" s="27"/>
      <c r="GQ396" s="27"/>
      <c r="GR396" s="27"/>
      <c r="GS396" s="27"/>
      <c r="GT396" s="27"/>
      <c r="GU396" s="27"/>
      <c r="GV396" s="27"/>
      <c r="GW396" s="27"/>
      <c r="GX396" s="27"/>
      <c r="GY396" s="27"/>
      <c r="GZ396" s="27"/>
      <c r="HA396" s="27"/>
      <c r="HB396" s="27"/>
      <c r="HC396" s="27"/>
      <c r="HD396" s="27"/>
      <c r="HE396" s="27"/>
      <c r="HF396" s="27"/>
      <c r="HG396" s="27"/>
      <c r="HH396" s="27"/>
      <c r="HI396" s="27"/>
      <c r="HJ396" s="27"/>
      <c r="HK396" s="27"/>
      <c r="HL396" s="27"/>
      <c r="HM396" s="27"/>
      <c r="HN396" s="27"/>
      <c r="HO396" s="27"/>
      <c r="HP396" s="27"/>
      <c r="HQ396" s="27"/>
      <c r="HR396" s="27"/>
    </row>
    <row r="397" spans="1:226" s="28" customFormat="1" ht="21">
      <c r="A397" s="1254"/>
      <c r="B397" s="1255"/>
      <c r="C397" s="1257"/>
      <c r="D397" s="1257"/>
      <c r="E397" s="31" t="s">
        <v>75</v>
      </c>
      <c r="F397" s="32">
        <f>SUM(F398,F409)</f>
        <v>602000</v>
      </c>
      <c r="G397" s="32">
        <f t="shared" ref="G397:J397" si="174">SUM(G398,G409)</f>
        <v>0</v>
      </c>
      <c r="H397" s="32">
        <f t="shared" si="174"/>
        <v>0</v>
      </c>
      <c r="I397" s="32">
        <f t="shared" si="174"/>
        <v>602000</v>
      </c>
      <c r="J397" s="47">
        <f t="shared" si="174"/>
        <v>0</v>
      </c>
      <c r="K397" s="27"/>
    </row>
    <row r="398" spans="1:226" s="28" customFormat="1" ht="22.5">
      <c r="A398" s="1254"/>
      <c r="B398" s="1255"/>
      <c r="C398" s="1257"/>
      <c r="D398" s="1257"/>
      <c r="E398" s="38" t="s">
        <v>61</v>
      </c>
      <c r="F398" s="29">
        <f>SUM(F399:F408)</f>
        <v>544000</v>
      </c>
      <c r="G398" s="29">
        <f t="shared" ref="G398:J398" si="175">SUM(G399:G408)</f>
        <v>0</v>
      </c>
      <c r="H398" s="29">
        <f t="shared" si="175"/>
        <v>0</v>
      </c>
      <c r="I398" s="29">
        <f t="shared" si="175"/>
        <v>544000</v>
      </c>
      <c r="J398" s="49">
        <f t="shared" si="175"/>
        <v>0</v>
      </c>
      <c r="K398" s="27"/>
    </row>
    <row r="399" spans="1:226" s="28" customFormat="1" ht="12">
      <c r="A399" s="1254"/>
      <c r="B399" s="1255"/>
      <c r="C399" s="1257"/>
      <c r="D399" s="1257"/>
      <c r="E399" s="66" t="s">
        <v>46</v>
      </c>
      <c r="F399" s="30">
        <f>SUM(G399:J399)</f>
        <v>318000</v>
      </c>
      <c r="G399" s="30"/>
      <c r="H399" s="30"/>
      <c r="I399" s="30">
        <v>318000</v>
      </c>
      <c r="J399" s="48"/>
      <c r="K399" s="27"/>
    </row>
    <row r="400" spans="1:226" s="28" customFormat="1" ht="12">
      <c r="A400" s="1254"/>
      <c r="B400" s="1255"/>
      <c r="C400" s="1257"/>
      <c r="D400" s="1257"/>
      <c r="E400" s="66" t="s">
        <v>47</v>
      </c>
      <c r="F400" s="30">
        <f t="shared" ref="F400:F407" si="176">SUM(G400:J400)</f>
        <v>106000</v>
      </c>
      <c r="G400" s="30"/>
      <c r="H400" s="30"/>
      <c r="I400" s="30">
        <v>106000</v>
      </c>
      <c r="J400" s="48"/>
      <c r="K400" s="27"/>
    </row>
    <row r="401" spans="1:11" s="28" customFormat="1" ht="12">
      <c r="A401" s="1254"/>
      <c r="B401" s="1255"/>
      <c r="C401" s="1257"/>
      <c r="D401" s="1257"/>
      <c r="E401" s="66" t="s">
        <v>125</v>
      </c>
      <c r="F401" s="30">
        <f t="shared" si="176"/>
        <v>23250</v>
      </c>
      <c r="G401" s="30"/>
      <c r="H401" s="30"/>
      <c r="I401" s="30">
        <v>23250</v>
      </c>
      <c r="J401" s="48"/>
      <c r="K401" s="27"/>
    </row>
    <row r="402" spans="1:11" s="28" customFormat="1" ht="12">
      <c r="A402" s="1254"/>
      <c r="B402" s="1255"/>
      <c r="C402" s="1257"/>
      <c r="D402" s="1257"/>
      <c r="E402" s="66" t="s">
        <v>90</v>
      </c>
      <c r="F402" s="30">
        <f t="shared" si="176"/>
        <v>7750</v>
      </c>
      <c r="G402" s="30"/>
      <c r="H402" s="30"/>
      <c r="I402" s="30">
        <v>7750</v>
      </c>
      <c r="J402" s="48"/>
      <c r="K402" s="27"/>
    </row>
    <row r="403" spans="1:11" s="28" customFormat="1" ht="12">
      <c r="A403" s="1254"/>
      <c r="B403" s="1255"/>
      <c r="C403" s="1257"/>
      <c r="D403" s="1257"/>
      <c r="E403" s="66" t="s">
        <v>48</v>
      </c>
      <c r="F403" s="30">
        <f t="shared" si="176"/>
        <v>57750</v>
      </c>
      <c r="G403" s="30"/>
      <c r="H403" s="30"/>
      <c r="I403" s="30">
        <v>57750</v>
      </c>
      <c r="J403" s="48"/>
      <c r="K403" s="27"/>
    </row>
    <row r="404" spans="1:11" s="28" customFormat="1" ht="12">
      <c r="A404" s="1254"/>
      <c r="B404" s="1255"/>
      <c r="C404" s="1257"/>
      <c r="D404" s="1257"/>
      <c r="E404" s="66" t="s">
        <v>49</v>
      </c>
      <c r="F404" s="30">
        <f t="shared" si="176"/>
        <v>19250</v>
      </c>
      <c r="G404" s="30"/>
      <c r="H404" s="30"/>
      <c r="I404" s="30">
        <v>19250</v>
      </c>
      <c r="J404" s="48"/>
      <c r="K404" s="27"/>
    </row>
    <row r="405" spans="1:11" s="28" customFormat="1" ht="12">
      <c r="A405" s="1254"/>
      <c r="B405" s="1255"/>
      <c r="C405" s="1257"/>
      <c r="D405" s="1257"/>
      <c r="E405" s="66" t="s">
        <v>50</v>
      </c>
      <c r="F405" s="30">
        <f t="shared" si="176"/>
        <v>8250</v>
      </c>
      <c r="G405" s="30"/>
      <c r="H405" s="30"/>
      <c r="I405" s="30">
        <v>8250</v>
      </c>
      <c r="J405" s="48"/>
      <c r="K405" s="27"/>
    </row>
    <row r="406" spans="1:11" s="28" customFormat="1" ht="12">
      <c r="A406" s="1254"/>
      <c r="B406" s="1255"/>
      <c r="C406" s="1257"/>
      <c r="D406" s="1257"/>
      <c r="E406" s="66" t="s">
        <v>51</v>
      </c>
      <c r="F406" s="30">
        <f t="shared" si="176"/>
        <v>2750</v>
      </c>
      <c r="G406" s="30"/>
      <c r="H406" s="30"/>
      <c r="I406" s="30">
        <v>2750</v>
      </c>
      <c r="J406" s="48"/>
      <c r="K406" s="27"/>
    </row>
    <row r="407" spans="1:11" s="28" customFormat="1" ht="12">
      <c r="A407" s="1254"/>
      <c r="B407" s="1255"/>
      <c r="C407" s="1257"/>
      <c r="D407" s="1257"/>
      <c r="E407" s="66" t="s">
        <v>52</v>
      </c>
      <c r="F407" s="30">
        <f t="shared" si="176"/>
        <v>750</v>
      </c>
      <c r="G407" s="30"/>
      <c r="H407" s="30"/>
      <c r="I407" s="30">
        <v>750</v>
      </c>
      <c r="J407" s="48"/>
      <c r="K407" s="27"/>
    </row>
    <row r="408" spans="1:11" s="28" customFormat="1" ht="12">
      <c r="A408" s="1254"/>
      <c r="B408" s="1255"/>
      <c r="C408" s="1257"/>
      <c r="D408" s="1257"/>
      <c r="E408" s="66" t="s">
        <v>53</v>
      </c>
      <c r="F408" s="30">
        <f>SUM(G408:J408)</f>
        <v>250</v>
      </c>
      <c r="G408" s="30"/>
      <c r="H408" s="30"/>
      <c r="I408" s="30">
        <v>250</v>
      </c>
      <c r="J408" s="48"/>
      <c r="K408" s="27"/>
    </row>
    <row r="409" spans="1:11" s="28" customFormat="1" ht="22.5">
      <c r="A409" s="1254"/>
      <c r="B409" s="1255"/>
      <c r="C409" s="1257"/>
      <c r="D409" s="1257"/>
      <c r="E409" s="38" t="s">
        <v>62</v>
      </c>
      <c r="F409" s="29">
        <f t="shared" ref="F409:J409" si="177">SUM(F410:F424)</f>
        <v>58000</v>
      </c>
      <c r="G409" s="29">
        <f t="shared" si="177"/>
        <v>0</v>
      </c>
      <c r="H409" s="29">
        <f t="shared" si="177"/>
        <v>0</v>
      </c>
      <c r="I409" s="29">
        <f t="shared" si="177"/>
        <v>58000</v>
      </c>
      <c r="J409" s="49">
        <f t="shared" si="177"/>
        <v>0</v>
      </c>
      <c r="K409" s="27"/>
    </row>
    <row r="410" spans="1:11" s="28" customFormat="1" ht="12">
      <c r="A410" s="1254"/>
      <c r="B410" s="1255"/>
      <c r="C410" s="1257"/>
      <c r="D410" s="1257"/>
      <c r="E410" s="66" t="s">
        <v>227</v>
      </c>
      <c r="F410" s="30">
        <f>SUM(G410:J410)</f>
        <v>1000</v>
      </c>
      <c r="G410" s="30"/>
      <c r="H410" s="30"/>
      <c r="I410" s="30">
        <v>1000</v>
      </c>
      <c r="J410" s="48"/>
      <c r="K410" s="27"/>
    </row>
    <row r="411" spans="1:11" s="28" customFormat="1" ht="12">
      <c r="A411" s="1254"/>
      <c r="B411" s="1255"/>
      <c r="C411" s="1257"/>
      <c r="D411" s="1257"/>
      <c r="E411" s="66" t="s">
        <v>54</v>
      </c>
      <c r="F411" s="30">
        <f t="shared" ref="F411:F423" si="178">SUM(G411:J411)</f>
        <v>3000</v>
      </c>
      <c r="G411" s="30"/>
      <c r="H411" s="30"/>
      <c r="I411" s="30">
        <v>3000</v>
      </c>
      <c r="J411" s="48"/>
      <c r="K411" s="27"/>
    </row>
    <row r="412" spans="1:11" s="28" customFormat="1" ht="12">
      <c r="A412" s="1254"/>
      <c r="B412" s="1255"/>
      <c r="C412" s="1257"/>
      <c r="D412" s="1257"/>
      <c r="E412" s="66" t="s">
        <v>55</v>
      </c>
      <c r="F412" s="30">
        <f t="shared" si="178"/>
        <v>1000</v>
      </c>
      <c r="G412" s="30"/>
      <c r="H412" s="30"/>
      <c r="I412" s="30">
        <v>1000</v>
      </c>
      <c r="J412" s="48"/>
      <c r="K412" s="27"/>
    </row>
    <row r="413" spans="1:11" s="28" customFormat="1" ht="12">
      <c r="A413" s="1254"/>
      <c r="B413" s="1255"/>
      <c r="C413" s="1257"/>
      <c r="D413" s="1257"/>
      <c r="E413" s="66" t="s">
        <v>228</v>
      </c>
      <c r="F413" s="30">
        <f t="shared" si="178"/>
        <v>4000</v>
      </c>
      <c r="G413" s="30"/>
      <c r="H413" s="30"/>
      <c r="I413" s="30">
        <v>4000</v>
      </c>
      <c r="J413" s="48"/>
      <c r="K413" s="27"/>
    </row>
    <row r="414" spans="1:11" s="28" customFormat="1" ht="12">
      <c r="A414" s="1254"/>
      <c r="B414" s="1255"/>
      <c r="C414" s="1257"/>
      <c r="D414" s="1257"/>
      <c r="E414" s="66" t="s">
        <v>56</v>
      </c>
      <c r="F414" s="30">
        <f t="shared" si="178"/>
        <v>12000</v>
      </c>
      <c r="G414" s="30"/>
      <c r="H414" s="30"/>
      <c r="I414" s="30">
        <v>12000</v>
      </c>
      <c r="J414" s="48"/>
      <c r="K414" s="27"/>
    </row>
    <row r="415" spans="1:11" s="28" customFormat="1" ht="12">
      <c r="A415" s="1254"/>
      <c r="B415" s="1255"/>
      <c r="C415" s="1257"/>
      <c r="D415" s="1257"/>
      <c r="E415" s="66" t="s">
        <v>57</v>
      </c>
      <c r="F415" s="30">
        <f t="shared" si="178"/>
        <v>4000</v>
      </c>
      <c r="G415" s="30"/>
      <c r="H415" s="30"/>
      <c r="I415" s="30">
        <v>4000</v>
      </c>
      <c r="J415" s="48"/>
      <c r="K415" s="27"/>
    </row>
    <row r="416" spans="1:11" s="28" customFormat="1" ht="12">
      <c r="A416" s="1254"/>
      <c r="B416" s="1255"/>
      <c r="C416" s="1257"/>
      <c r="D416" s="1257"/>
      <c r="E416" s="66" t="s">
        <v>230</v>
      </c>
      <c r="F416" s="30">
        <f t="shared" si="178"/>
        <v>1000</v>
      </c>
      <c r="G416" s="30"/>
      <c r="H416" s="30"/>
      <c r="I416" s="30">
        <v>1000</v>
      </c>
      <c r="J416" s="48"/>
      <c r="K416" s="27"/>
    </row>
    <row r="417" spans="1:226" s="28" customFormat="1" ht="12">
      <c r="A417" s="1254"/>
      <c r="B417" s="1255"/>
      <c r="C417" s="1257"/>
      <c r="D417" s="1257"/>
      <c r="E417" s="66" t="s">
        <v>134</v>
      </c>
      <c r="F417" s="30">
        <f t="shared" si="178"/>
        <v>3000</v>
      </c>
      <c r="G417" s="30"/>
      <c r="H417" s="30"/>
      <c r="I417" s="30">
        <v>3000</v>
      </c>
      <c r="J417" s="48"/>
      <c r="K417" s="27"/>
    </row>
    <row r="418" spans="1:226" s="28" customFormat="1" ht="12">
      <c r="A418" s="1254"/>
      <c r="B418" s="1255"/>
      <c r="C418" s="1257"/>
      <c r="D418" s="1257"/>
      <c r="E418" s="66" t="s">
        <v>119</v>
      </c>
      <c r="F418" s="30">
        <f t="shared" si="178"/>
        <v>1000</v>
      </c>
      <c r="G418" s="30"/>
      <c r="H418" s="30"/>
      <c r="I418" s="30">
        <v>1000</v>
      </c>
      <c r="J418" s="48"/>
      <c r="K418" s="27"/>
    </row>
    <row r="419" spans="1:226" s="28" customFormat="1" ht="12">
      <c r="A419" s="1254"/>
      <c r="B419" s="1255"/>
      <c r="C419" s="1257"/>
      <c r="D419" s="1257"/>
      <c r="E419" s="66" t="s">
        <v>231</v>
      </c>
      <c r="F419" s="30">
        <f t="shared" si="178"/>
        <v>4000</v>
      </c>
      <c r="G419" s="30"/>
      <c r="H419" s="30"/>
      <c r="I419" s="30">
        <v>4000</v>
      </c>
      <c r="J419" s="48"/>
      <c r="K419" s="27"/>
    </row>
    <row r="420" spans="1:226" s="28" customFormat="1" ht="12">
      <c r="A420" s="1254"/>
      <c r="B420" s="1255"/>
      <c r="C420" s="1257"/>
      <c r="D420" s="1257"/>
      <c r="E420" s="66" t="s">
        <v>127</v>
      </c>
      <c r="F420" s="30">
        <f t="shared" si="178"/>
        <v>11250</v>
      </c>
      <c r="G420" s="30"/>
      <c r="H420" s="30"/>
      <c r="I420" s="30">
        <v>11250</v>
      </c>
      <c r="J420" s="48"/>
      <c r="K420" s="27"/>
    </row>
    <row r="421" spans="1:226" s="28" customFormat="1" ht="12">
      <c r="A421" s="1254"/>
      <c r="B421" s="1255"/>
      <c r="C421" s="1257"/>
      <c r="D421" s="1257"/>
      <c r="E421" s="66" t="s">
        <v>107</v>
      </c>
      <c r="F421" s="30">
        <f t="shared" si="178"/>
        <v>3750</v>
      </c>
      <c r="G421" s="30"/>
      <c r="H421" s="30"/>
      <c r="I421" s="30">
        <v>3750</v>
      </c>
      <c r="J421" s="48"/>
      <c r="K421" s="27"/>
    </row>
    <row r="422" spans="1:226" s="28" customFormat="1" ht="12">
      <c r="A422" s="1254"/>
      <c r="B422" s="1255"/>
      <c r="C422" s="1257"/>
      <c r="D422" s="1257"/>
      <c r="E422" s="66" t="s">
        <v>234</v>
      </c>
      <c r="F422" s="30">
        <f t="shared" si="178"/>
        <v>2000</v>
      </c>
      <c r="G422" s="30"/>
      <c r="H422" s="30"/>
      <c r="I422" s="30">
        <v>2000</v>
      </c>
      <c r="J422" s="48"/>
      <c r="K422" s="27"/>
    </row>
    <row r="423" spans="1:226" s="28" customFormat="1" ht="12">
      <c r="A423" s="1254"/>
      <c r="B423" s="1255"/>
      <c r="C423" s="1257"/>
      <c r="D423" s="1257"/>
      <c r="E423" s="66" t="s">
        <v>129</v>
      </c>
      <c r="F423" s="30">
        <f t="shared" si="178"/>
        <v>5750</v>
      </c>
      <c r="G423" s="30"/>
      <c r="H423" s="30"/>
      <c r="I423" s="30">
        <v>5750</v>
      </c>
      <c r="J423" s="48"/>
      <c r="K423" s="27"/>
    </row>
    <row r="424" spans="1:226" s="28" customFormat="1" ht="12">
      <c r="A424" s="1254"/>
      <c r="B424" s="1255"/>
      <c r="C424" s="1257"/>
      <c r="D424" s="1257"/>
      <c r="E424" s="66" t="s">
        <v>130</v>
      </c>
      <c r="F424" s="30">
        <f>SUM(G424:J424)</f>
        <v>1250</v>
      </c>
      <c r="G424" s="30"/>
      <c r="H424" s="30"/>
      <c r="I424" s="30">
        <v>1250</v>
      </c>
      <c r="J424" s="48"/>
      <c r="K424" s="27"/>
    </row>
    <row r="425" spans="1:226" s="28" customFormat="1" ht="20.100000000000001" customHeight="1">
      <c r="A425" s="1254"/>
      <c r="B425" s="1255"/>
      <c r="C425" s="1257"/>
      <c r="D425" s="1257"/>
      <c r="E425" s="33" t="s">
        <v>63</v>
      </c>
      <c r="F425" s="32">
        <f>SUM(F426:F428)</f>
        <v>12000</v>
      </c>
      <c r="G425" s="32">
        <f t="shared" ref="G425:J425" si="179">SUM(G426:G428)</f>
        <v>0</v>
      </c>
      <c r="H425" s="32">
        <f t="shared" si="179"/>
        <v>0</v>
      </c>
      <c r="I425" s="32">
        <f t="shared" si="179"/>
        <v>12000</v>
      </c>
      <c r="J425" s="47">
        <f t="shared" si="179"/>
        <v>0</v>
      </c>
      <c r="K425" s="27"/>
    </row>
    <row r="426" spans="1:226" s="28" customFormat="1" ht="12">
      <c r="A426" s="1254"/>
      <c r="B426" s="1255"/>
      <c r="C426" s="1257"/>
      <c r="D426" s="1257"/>
      <c r="E426" s="66" t="s">
        <v>225</v>
      </c>
      <c r="F426" s="30">
        <f t="shared" ref="F426:F428" si="180">SUM(G426:J426)</f>
        <v>2000</v>
      </c>
      <c r="G426" s="30"/>
      <c r="H426" s="30"/>
      <c r="I426" s="30">
        <v>2000</v>
      </c>
      <c r="J426" s="48"/>
      <c r="K426" s="27"/>
    </row>
    <row r="427" spans="1:226" s="28" customFormat="1" ht="12">
      <c r="A427" s="1254"/>
      <c r="B427" s="1255"/>
      <c r="C427" s="1257"/>
      <c r="D427" s="1257"/>
      <c r="E427" s="66" t="s">
        <v>59</v>
      </c>
      <c r="F427" s="30">
        <f t="shared" si="180"/>
        <v>7000</v>
      </c>
      <c r="G427" s="30"/>
      <c r="H427" s="30"/>
      <c r="I427" s="30">
        <v>7000</v>
      </c>
      <c r="J427" s="48"/>
      <c r="K427" s="27"/>
    </row>
    <row r="428" spans="1:226" s="28" customFormat="1" ht="12">
      <c r="A428" s="1254"/>
      <c r="B428" s="1255"/>
      <c r="C428" s="1257"/>
      <c r="D428" s="1257"/>
      <c r="E428" s="41">
        <v>6069</v>
      </c>
      <c r="F428" s="30">
        <f t="shared" si="180"/>
        <v>3000</v>
      </c>
      <c r="G428" s="30"/>
      <c r="H428" s="30"/>
      <c r="I428" s="30">
        <v>3000</v>
      </c>
      <c r="J428" s="48"/>
      <c r="K428" s="27"/>
    </row>
    <row r="429" spans="1:226" s="28" customFormat="1" ht="22.5" customHeight="1">
      <c r="A429" s="1254" t="s">
        <v>250</v>
      </c>
      <c r="B429" s="1255" t="s">
        <v>277</v>
      </c>
      <c r="C429" s="1257" t="s">
        <v>237</v>
      </c>
      <c r="D429" s="1257" t="s">
        <v>238</v>
      </c>
      <c r="E429" s="34" t="s">
        <v>32</v>
      </c>
      <c r="F429" s="35">
        <f t="shared" ref="F429:J429" si="181">SUM(F430,F445)</f>
        <v>305185</v>
      </c>
      <c r="G429" s="35">
        <f t="shared" si="181"/>
        <v>0</v>
      </c>
      <c r="H429" s="35">
        <f t="shared" si="181"/>
        <v>259407</v>
      </c>
      <c r="I429" s="35">
        <f t="shared" si="181"/>
        <v>45778</v>
      </c>
      <c r="J429" s="46">
        <f t="shared" si="181"/>
        <v>0</v>
      </c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  <c r="FJ429" s="27"/>
      <c r="FK429" s="27"/>
      <c r="FL429" s="27"/>
      <c r="FM429" s="27"/>
      <c r="FN429" s="27"/>
      <c r="FO429" s="27"/>
      <c r="FP429" s="27"/>
      <c r="FQ429" s="27"/>
      <c r="FR429" s="27"/>
      <c r="FS429" s="27"/>
      <c r="FT429" s="27"/>
      <c r="FU429" s="27"/>
      <c r="FV429" s="27"/>
      <c r="FW429" s="27"/>
      <c r="FX429" s="27"/>
      <c r="FY429" s="27"/>
      <c r="FZ429" s="27"/>
      <c r="GA429" s="27"/>
      <c r="GB429" s="27"/>
      <c r="GC429" s="27"/>
      <c r="GD429" s="27"/>
      <c r="GE429" s="27"/>
      <c r="GF429" s="27"/>
      <c r="GG429" s="27"/>
      <c r="GH429" s="27"/>
      <c r="GI429" s="27"/>
      <c r="GJ429" s="27"/>
      <c r="GK429" s="27"/>
      <c r="GL429" s="27"/>
      <c r="GM429" s="27"/>
      <c r="GN429" s="27"/>
      <c r="GO429" s="27"/>
      <c r="GP429" s="27"/>
      <c r="GQ429" s="27"/>
      <c r="GR429" s="27"/>
      <c r="GS429" s="27"/>
      <c r="GT429" s="27"/>
      <c r="GU429" s="27"/>
      <c r="GV429" s="27"/>
      <c r="GW429" s="27"/>
      <c r="GX429" s="27"/>
      <c r="GY429" s="27"/>
      <c r="GZ429" s="27"/>
      <c r="HA429" s="27"/>
      <c r="HB429" s="27"/>
      <c r="HC429" s="27"/>
      <c r="HD429" s="27"/>
      <c r="HE429" s="27"/>
      <c r="HF429" s="27"/>
      <c r="HG429" s="27"/>
      <c r="HH429" s="27"/>
      <c r="HI429" s="27"/>
      <c r="HJ429" s="27"/>
      <c r="HK429" s="27"/>
      <c r="HL429" s="27"/>
      <c r="HM429" s="27"/>
      <c r="HN429" s="27"/>
      <c r="HO429" s="27"/>
      <c r="HP429" s="27"/>
      <c r="HQ429" s="27"/>
      <c r="HR429" s="27"/>
    </row>
    <row r="430" spans="1:226" s="28" customFormat="1" ht="21">
      <c r="A430" s="1254"/>
      <c r="B430" s="1255"/>
      <c r="C430" s="1257"/>
      <c r="D430" s="1257"/>
      <c r="E430" s="31" t="s">
        <v>75</v>
      </c>
      <c r="F430" s="32">
        <f t="shared" ref="F430:J430" si="182">SUM(F431,F438)</f>
        <v>305185</v>
      </c>
      <c r="G430" s="32">
        <f t="shared" si="182"/>
        <v>0</v>
      </c>
      <c r="H430" s="32">
        <f t="shared" si="182"/>
        <v>259407</v>
      </c>
      <c r="I430" s="32">
        <f t="shared" si="182"/>
        <v>45778</v>
      </c>
      <c r="J430" s="47">
        <f t="shared" si="182"/>
        <v>0</v>
      </c>
      <c r="K430" s="27"/>
    </row>
    <row r="431" spans="1:226" s="28" customFormat="1" ht="22.5">
      <c r="A431" s="1254"/>
      <c r="B431" s="1255"/>
      <c r="C431" s="1257"/>
      <c r="D431" s="1257"/>
      <c r="E431" s="38" t="s">
        <v>61</v>
      </c>
      <c r="F431" s="29">
        <f t="shared" ref="F431:J431" si="183">SUM(F432:F437)</f>
        <v>229140</v>
      </c>
      <c r="G431" s="29">
        <f t="shared" si="183"/>
        <v>0</v>
      </c>
      <c r="H431" s="29">
        <f t="shared" si="183"/>
        <v>194769</v>
      </c>
      <c r="I431" s="29">
        <f t="shared" si="183"/>
        <v>34371</v>
      </c>
      <c r="J431" s="49">
        <f t="shared" si="183"/>
        <v>0</v>
      </c>
      <c r="K431" s="27"/>
    </row>
    <row r="432" spans="1:226" s="28" customFormat="1" ht="12">
      <c r="A432" s="1254"/>
      <c r="B432" s="1255"/>
      <c r="C432" s="1257"/>
      <c r="D432" s="1257"/>
      <c r="E432" s="66" t="s">
        <v>88</v>
      </c>
      <c r="F432" s="30">
        <f>SUM(G432:J432)</f>
        <v>162164</v>
      </c>
      <c r="G432" s="30"/>
      <c r="H432" s="30">
        <v>162164</v>
      </c>
      <c r="I432" s="30"/>
      <c r="J432" s="48"/>
      <c r="K432" s="27"/>
    </row>
    <row r="433" spans="1:226" s="28" customFormat="1" ht="12">
      <c r="A433" s="1254"/>
      <c r="B433" s="1255"/>
      <c r="C433" s="1257"/>
      <c r="D433" s="1257"/>
      <c r="E433" s="66" t="s">
        <v>47</v>
      </c>
      <c r="F433" s="30">
        <f t="shared" ref="F433:F436" si="184">SUM(G433:J433)</f>
        <v>28617</v>
      </c>
      <c r="G433" s="30"/>
      <c r="H433" s="30"/>
      <c r="I433" s="30">
        <v>28617</v>
      </c>
      <c r="J433" s="48"/>
      <c r="K433" s="27"/>
    </row>
    <row r="434" spans="1:226" s="28" customFormat="1" ht="12">
      <c r="A434" s="1254"/>
      <c r="B434" s="1255"/>
      <c r="C434" s="1257"/>
      <c r="D434" s="1257"/>
      <c r="E434" s="66" t="s">
        <v>91</v>
      </c>
      <c r="F434" s="30">
        <f t="shared" si="184"/>
        <v>28549</v>
      </c>
      <c r="G434" s="30"/>
      <c r="H434" s="30">
        <v>28549</v>
      </c>
      <c r="I434" s="30"/>
      <c r="J434" s="48"/>
      <c r="K434" s="27"/>
    </row>
    <row r="435" spans="1:226" s="28" customFormat="1" ht="12">
      <c r="A435" s="1254"/>
      <c r="B435" s="1255"/>
      <c r="C435" s="1257"/>
      <c r="D435" s="1257"/>
      <c r="E435" s="66" t="s">
        <v>49</v>
      </c>
      <c r="F435" s="30">
        <f t="shared" si="184"/>
        <v>5038</v>
      </c>
      <c r="G435" s="30"/>
      <c r="H435" s="30"/>
      <c r="I435" s="30">
        <v>5038</v>
      </c>
      <c r="J435" s="48"/>
      <c r="K435" s="27"/>
    </row>
    <row r="436" spans="1:226" s="28" customFormat="1" ht="12">
      <c r="A436" s="1254"/>
      <c r="B436" s="1255"/>
      <c r="C436" s="1257"/>
      <c r="D436" s="1257"/>
      <c r="E436" s="66" t="s">
        <v>92</v>
      </c>
      <c r="F436" s="30">
        <f t="shared" si="184"/>
        <v>4056</v>
      </c>
      <c r="G436" s="30"/>
      <c r="H436" s="30">
        <v>4056</v>
      </c>
      <c r="I436" s="30"/>
      <c r="J436" s="48"/>
      <c r="K436" s="27"/>
    </row>
    <row r="437" spans="1:226" s="28" customFormat="1" ht="12">
      <c r="A437" s="1254"/>
      <c r="B437" s="1255"/>
      <c r="C437" s="1257"/>
      <c r="D437" s="1257"/>
      <c r="E437" s="66" t="s">
        <v>51</v>
      </c>
      <c r="F437" s="30">
        <f>SUM(G437:J437)</f>
        <v>716</v>
      </c>
      <c r="G437" s="30"/>
      <c r="H437" s="30"/>
      <c r="I437" s="30">
        <v>716</v>
      </c>
      <c r="J437" s="48"/>
      <c r="K437" s="27"/>
    </row>
    <row r="438" spans="1:226" s="28" customFormat="1" ht="22.5">
      <c r="A438" s="1254"/>
      <c r="B438" s="1255"/>
      <c r="C438" s="1257"/>
      <c r="D438" s="1257"/>
      <c r="E438" s="38" t="s">
        <v>62</v>
      </c>
      <c r="F438" s="29">
        <f t="shared" ref="F438:J438" si="185">SUM(F439:F444)</f>
        <v>76045</v>
      </c>
      <c r="G438" s="29">
        <f t="shared" si="185"/>
        <v>0</v>
      </c>
      <c r="H438" s="29">
        <f t="shared" si="185"/>
        <v>64638</v>
      </c>
      <c r="I438" s="29">
        <f t="shared" si="185"/>
        <v>11407</v>
      </c>
      <c r="J438" s="49">
        <f t="shared" si="185"/>
        <v>0</v>
      </c>
      <c r="K438" s="27"/>
    </row>
    <row r="439" spans="1:226" s="28" customFormat="1" ht="12">
      <c r="A439" s="1254"/>
      <c r="B439" s="1255"/>
      <c r="C439" s="1257"/>
      <c r="D439" s="1257"/>
      <c r="E439" s="66" t="s">
        <v>94</v>
      </c>
      <c r="F439" s="30">
        <f>SUM(G439:J439)</f>
        <v>2550</v>
      </c>
      <c r="G439" s="30"/>
      <c r="H439" s="30">
        <v>2550</v>
      </c>
      <c r="I439" s="30"/>
      <c r="J439" s="48"/>
      <c r="K439" s="27"/>
    </row>
    <row r="440" spans="1:226" s="28" customFormat="1" ht="12">
      <c r="A440" s="1254"/>
      <c r="B440" s="1255"/>
      <c r="C440" s="1257"/>
      <c r="D440" s="1257"/>
      <c r="E440" s="66" t="s">
        <v>55</v>
      </c>
      <c r="F440" s="30">
        <f t="shared" ref="F440:F443" si="186">SUM(G440:J440)</f>
        <v>450</v>
      </c>
      <c r="G440" s="30"/>
      <c r="H440" s="30"/>
      <c r="I440" s="30">
        <v>450</v>
      </c>
      <c r="J440" s="48"/>
      <c r="K440" s="27"/>
    </row>
    <row r="441" spans="1:226" s="28" customFormat="1" ht="12">
      <c r="A441" s="1254"/>
      <c r="B441" s="1255"/>
      <c r="C441" s="1257"/>
      <c r="D441" s="1257"/>
      <c r="E441" s="66" t="s">
        <v>143</v>
      </c>
      <c r="F441" s="30">
        <f t="shared" si="186"/>
        <v>45088</v>
      </c>
      <c r="G441" s="30"/>
      <c r="H441" s="30">
        <v>45088</v>
      </c>
      <c r="I441" s="30"/>
      <c r="J441" s="48"/>
      <c r="K441" s="27"/>
    </row>
    <row r="442" spans="1:226" s="28" customFormat="1" ht="12">
      <c r="A442" s="1254"/>
      <c r="B442" s="1255"/>
      <c r="C442" s="1257"/>
      <c r="D442" s="1257"/>
      <c r="E442" s="66" t="s">
        <v>137</v>
      </c>
      <c r="F442" s="30">
        <f t="shared" si="186"/>
        <v>7957</v>
      </c>
      <c r="G442" s="30"/>
      <c r="H442" s="30"/>
      <c r="I442" s="30">
        <v>7957</v>
      </c>
      <c r="J442" s="48"/>
      <c r="K442" s="27"/>
    </row>
    <row r="443" spans="1:226" s="28" customFormat="1" ht="12">
      <c r="A443" s="1254"/>
      <c r="B443" s="1255"/>
      <c r="C443" s="1257"/>
      <c r="D443" s="1257"/>
      <c r="E443" s="66" t="s">
        <v>99</v>
      </c>
      <c r="F443" s="30">
        <f t="shared" si="186"/>
        <v>17000</v>
      </c>
      <c r="G443" s="30"/>
      <c r="H443" s="30">
        <v>17000</v>
      </c>
      <c r="I443" s="30"/>
      <c r="J443" s="48"/>
      <c r="K443" s="27"/>
    </row>
    <row r="444" spans="1:226" s="28" customFormat="1" ht="12">
      <c r="A444" s="1254"/>
      <c r="B444" s="1255"/>
      <c r="C444" s="1257"/>
      <c r="D444" s="1257"/>
      <c r="E444" s="66" t="s">
        <v>57</v>
      </c>
      <c r="F444" s="30">
        <f>SUM(G444:J444)</f>
        <v>3000</v>
      </c>
      <c r="G444" s="30"/>
      <c r="H444" s="30"/>
      <c r="I444" s="30">
        <v>3000</v>
      </c>
      <c r="J444" s="48"/>
      <c r="K444" s="27"/>
    </row>
    <row r="445" spans="1:226" s="28" customFormat="1" ht="20.100000000000001" customHeight="1">
      <c r="A445" s="1254"/>
      <c r="B445" s="1255"/>
      <c r="C445" s="1257"/>
      <c r="D445" s="1257"/>
      <c r="E445" s="33" t="s">
        <v>63</v>
      </c>
      <c r="F445" s="32">
        <f t="shared" ref="F445:J445" si="187">SUM(F446:F447)</f>
        <v>0</v>
      </c>
      <c r="G445" s="32">
        <f t="shared" si="187"/>
        <v>0</v>
      </c>
      <c r="H445" s="32">
        <f t="shared" si="187"/>
        <v>0</v>
      </c>
      <c r="I445" s="32">
        <f t="shared" si="187"/>
        <v>0</v>
      </c>
      <c r="J445" s="47">
        <f t="shared" si="187"/>
        <v>0</v>
      </c>
      <c r="K445" s="27"/>
    </row>
    <row r="446" spans="1:226" s="28" customFormat="1" ht="15" hidden="1" customHeight="1">
      <c r="A446" s="1254"/>
      <c r="B446" s="1255"/>
      <c r="C446" s="1257"/>
      <c r="D446" s="1257"/>
      <c r="E446" s="66"/>
      <c r="F446" s="30">
        <f t="shared" ref="F446:F447" si="188">SUM(G446:J446)</f>
        <v>0</v>
      </c>
      <c r="G446" s="30"/>
      <c r="H446" s="30"/>
      <c r="I446" s="30"/>
      <c r="J446" s="48"/>
      <c r="K446" s="27"/>
    </row>
    <row r="447" spans="1:226" s="28" customFormat="1" ht="15" hidden="1" customHeight="1">
      <c r="A447" s="1254"/>
      <c r="B447" s="1255"/>
      <c r="C447" s="1257"/>
      <c r="D447" s="1257"/>
      <c r="E447" s="41"/>
      <c r="F447" s="30">
        <f t="shared" si="188"/>
        <v>0</v>
      </c>
      <c r="G447" s="30"/>
      <c r="H447" s="30"/>
      <c r="I447" s="30"/>
      <c r="J447" s="48"/>
      <c r="K447" s="27"/>
    </row>
    <row r="448" spans="1:226" s="28" customFormat="1" ht="22.5" customHeight="1">
      <c r="A448" s="1254" t="s">
        <v>251</v>
      </c>
      <c r="B448" s="1255" t="s">
        <v>274</v>
      </c>
      <c r="C448" s="1257" t="s">
        <v>239</v>
      </c>
      <c r="D448" s="1257" t="s">
        <v>205</v>
      </c>
      <c r="E448" s="34" t="s">
        <v>32</v>
      </c>
      <c r="F448" s="35">
        <f t="shared" ref="F448:J448" si="189">SUM(F449,F474)</f>
        <v>992623</v>
      </c>
      <c r="G448" s="35">
        <f t="shared" si="189"/>
        <v>0</v>
      </c>
      <c r="H448" s="35">
        <f t="shared" si="189"/>
        <v>843730</v>
      </c>
      <c r="I448" s="35">
        <f t="shared" si="189"/>
        <v>148893</v>
      </c>
      <c r="J448" s="46">
        <f t="shared" si="189"/>
        <v>0</v>
      </c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  <c r="FJ448" s="27"/>
      <c r="FK448" s="27"/>
      <c r="FL448" s="27"/>
      <c r="FM448" s="27"/>
      <c r="FN448" s="27"/>
      <c r="FO448" s="27"/>
      <c r="FP448" s="27"/>
      <c r="FQ448" s="27"/>
      <c r="FR448" s="27"/>
      <c r="FS448" s="27"/>
      <c r="FT448" s="27"/>
      <c r="FU448" s="27"/>
      <c r="FV448" s="27"/>
      <c r="FW448" s="27"/>
      <c r="FX448" s="27"/>
      <c r="FY448" s="27"/>
      <c r="FZ448" s="27"/>
      <c r="GA448" s="27"/>
      <c r="GB448" s="27"/>
      <c r="GC448" s="27"/>
      <c r="GD448" s="27"/>
      <c r="GE448" s="27"/>
      <c r="GF448" s="27"/>
      <c r="GG448" s="27"/>
      <c r="GH448" s="27"/>
      <c r="GI448" s="27"/>
      <c r="GJ448" s="27"/>
      <c r="GK448" s="27"/>
      <c r="GL448" s="27"/>
      <c r="GM448" s="27"/>
      <c r="GN448" s="27"/>
      <c r="GO448" s="27"/>
      <c r="GP448" s="27"/>
      <c r="GQ448" s="27"/>
      <c r="GR448" s="27"/>
      <c r="GS448" s="27"/>
      <c r="GT448" s="27"/>
      <c r="GU448" s="27"/>
      <c r="GV448" s="27"/>
      <c r="GW448" s="27"/>
      <c r="GX448" s="27"/>
      <c r="GY448" s="27"/>
      <c r="GZ448" s="27"/>
      <c r="HA448" s="27"/>
      <c r="HB448" s="27"/>
      <c r="HC448" s="27"/>
      <c r="HD448" s="27"/>
      <c r="HE448" s="27"/>
      <c r="HF448" s="27"/>
      <c r="HG448" s="27"/>
      <c r="HH448" s="27"/>
      <c r="HI448" s="27"/>
      <c r="HJ448" s="27"/>
      <c r="HK448" s="27"/>
      <c r="HL448" s="27"/>
      <c r="HM448" s="27"/>
      <c r="HN448" s="27"/>
      <c r="HO448" s="27"/>
      <c r="HP448" s="27"/>
      <c r="HQ448" s="27"/>
      <c r="HR448" s="27"/>
    </row>
    <row r="449" spans="1:11" s="28" customFormat="1" ht="21">
      <c r="A449" s="1254"/>
      <c r="B449" s="1255"/>
      <c r="C449" s="1257"/>
      <c r="D449" s="1257"/>
      <c r="E449" s="31" t="s">
        <v>75</v>
      </c>
      <c r="F449" s="32">
        <f t="shared" ref="F449:J449" si="190">SUM(F450,F459)</f>
        <v>992623</v>
      </c>
      <c r="G449" s="32">
        <f t="shared" si="190"/>
        <v>0</v>
      </c>
      <c r="H449" s="32">
        <f t="shared" si="190"/>
        <v>843730</v>
      </c>
      <c r="I449" s="32">
        <f t="shared" si="190"/>
        <v>148893</v>
      </c>
      <c r="J449" s="47">
        <f t="shared" si="190"/>
        <v>0</v>
      </c>
      <c r="K449" s="27"/>
    </row>
    <row r="450" spans="1:11" s="28" customFormat="1" ht="22.5">
      <c r="A450" s="1254"/>
      <c r="B450" s="1255"/>
      <c r="C450" s="1257"/>
      <c r="D450" s="1257"/>
      <c r="E450" s="38" t="s">
        <v>61</v>
      </c>
      <c r="F450" s="29">
        <f t="shared" ref="F450:J450" si="191">SUM(F451:F458)</f>
        <v>465000</v>
      </c>
      <c r="G450" s="29">
        <f t="shared" si="191"/>
        <v>0</v>
      </c>
      <c r="H450" s="29">
        <f t="shared" si="191"/>
        <v>395250</v>
      </c>
      <c r="I450" s="29">
        <f t="shared" si="191"/>
        <v>69750</v>
      </c>
      <c r="J450" s="49">
        <f t="shared" si="191"/>
        <v>0</v>
      </c>
      <c r="K450" s="27"/>
    </row>
    <row r="451" spans="1:11" s="28" customFormat="1" ht="12">
      <c r="A451" s="1254"/>
      <c r="B451" s="1255"/>
      <c r="C451" s="1257"/>
      <c r="D451" s="1257"/>
      <c r="E451" s="66" t="s">
        <v>46</v>
      </c>
      <c r="F451" s="30">
        <f>SUM(G451:J451)</f>
        <v>303166</v>
      </c>
      <c r="G451" s="30"/>
      <c r="H451" s="30">
        <v>303166</v>
      </c>
      <c r="I451" s="30"/>
      <c r="J451" s="48"/>
      <c r="K451" s="27"/>
    </row>
    <row r="452" spans="1:11" s="28" customFormat="1" ht="12">
      <c r="A452" s="1254"/>
      <c r="B452" s="1255"/>
      <c r="C452" s="1257"/>
      <c r="D452" s="1257"/>
      <c r="E452" s="66" t="s">
        <v>47</v>
      </c>
      <c r="F452" s="30">
        <f t="shared" ref="F452:F457" si="192">SUM(G452:J452)</f>
        <v>53500</v>
      </c>
      <c r="G452" s="30"/>
      <c r="H452" s="30"/>
      <c r="I452" s="30">
        <v>53500</v>
      </c>
      <c r="J452" s="48"/>
      <c r="K452" s="27"/>
    </row>
    <row r="453" spans="1:11" s="28" customFormat="1" ht="12">
      <c r="A453" s="1254"/>
      <c r="B453" s="1255"/>
      <c r="C453" s="1257"/>
      <c r="D453" s="1257"/>
      <c r="E453" s="66" t="s">
        <v>125</v>
      </c>
      <c r="F453" s="30">
        <f t="shared" si="192"/>
        <v>27200</v>
      </c>
      <c r="G453" s="30"/>
      <c r="H453" s="30">
        <v>27200</v>
      </c>
      <c r="I453" s="30"/>
      <c r="J453" s="48"/>
      <c r="K453" s="27"/>
    </row>
    <row r="454" spans="1:11" s="28" customFormat="1" ht="12">
      <c r="A454" s="1254"/>
      <c r="B454" s="1255"/>
      <c r="C454" s="1257"/>
      <c r="D454" s="1257"/>
      <c r="E454" s="66" t="s">
        <v>90</v>
      </c>
      <c r="F454" s="30">
        <f t="shared" si="192"/>
        <v>4800</v>
      </c>
      <c r="G454" s="30"/>
      <c r="H454" s="30"/>
      <c r="I454" s="30">
        <v>4800</v>
      </c>
      <c r="J454" s="48"/>
      <c r="K454" s="27"/>
    </row>
    <row r="455" spans="1:11" s="28" customFormat="1" ht="12">
      <c r="A455" s="1254"/>
      <c r="B455" s="1255"/>
      <c r="C455" s="1257"/>
      <c r="D455" s="1257"/>
      <c r="E455" s="66" t="s">
        <v>48</v>
      </c>
      <c r="F455" s="30">
        <f t="shared" si="192"/>
        <v>56790</v>
      </c>
      <c r="G455" s="30"/>
      <c r="H455" s="30">
        <v>56790</v>
      </c>
      <c r="I455" s="30"/>
      <c r="J455" s="48"/>
      <c r="K455" s="27"/>
    </row>
    <row r="456" spans="1:11" s="28" customFormat="1" ht="12">
      <c r="A456" s="1254"/>
      <c r="B456" s="1255"/>
      <c r="C456" s="1257"/>
      <c r="D456" s="1257"/>
      <c r="E456" s="66" t="s">
        <v>49</v>
      </c>
      <c r="F456" s="30">
        <f t="shared" si="192"/>
        <v>10022</v>
      </c>
      <c r="G456" s="30"/>
      <c r="H456" s="30"/>
      <c r="I456" s="30">
        <v>10022</v>
      </c>
      <c r="J456" s="48"/>
      <c r="K456" s="27"/>
    </row>
    <row r="457" spans="1:11" s="28" customFormat="1" ht="12">
      <c r="A457" s="1254"/>
      <c r="B457" s="1255"/>
      <c r="C457" s="1257"/>
      <c r="D457" s="1257"/>
      <c r="E457" s="66" t="s">
        <v>50</v>
      </c>
      <c r="F457" s="30">
        <f t="shared" si="192"/>
        <v>8094</v>
      </c>
      <c r="G457" s="30"/>
      <c r="H457" s="30">
        <v>8094</v>
      </c>
      <c r="I457" s="30"/>
      <c r="J457" s="48"/>
      <c r="K457" s="27"/>
    </row>
    <row r="458" spans="1:11" s="28" customFormat="1" ht="12">
      <c r="A458" s="1254"/>
      <c r="B458" s="1255"/>
      <c r="C458" s="1257"/>
      <c r="D458" s="1257"/>
      <c r="E458" s="66" t="s">
        <v>51</v>
      </c>
      <c r="F458" s="30">
        <f>SUM(G458:J458)</f>
        <v>1428</v>
      </c>
      <c r="G458" s="30"/>
      <c r="H458" s="30"/>
      <c r="I458" s="30">
        <v>1428</v>
      </c>
      <c r="J458" s="48"/>
      <c r="K458" s="27"/>
    </row>
    <row r="459" spans="1:11" s="28" customFormat="1" ht="22.5">
      <c r="A459" s="1254"/>
      <c r="B459" s="1255"/>
      <c r="C459" s="1257"/>
      <c r="D459" s="1257"/>
      <c r="E459" s="38" t="s">
        <v>62</v>
      </c>
      <c r="F459" s="29">
        <f t="shared" ref="F459:J459" si="193">SUM(F460:F473)</f>
        <v>527623</v>
      </c>
      <c r="G459" s="29">
        <f t="shared" si="193"/>
        <v>0</v>
      </c>
      <c r="H459" s="29">
        <f t="shared" si="193"/>
        <v>448480</v>
      </c>
      <c r="I459" s="29">
        <f t="shared" si="193"/>
        <v>79143</v>
      </c>
      <c r="J459" s="49">
        <f t="shared" si="193"/>
        <v>0</v>
      </c>
      <c r="K459" s="27"/>
    </row>
    <row r="460" spans="1:11" s="28" customFormat="1" ht="12">
      <c r="A460" s="1254"/>
      <c r="B460" s="1255"/>
      <c r="C460" s="1257"/>
      <c r="D460" s="1257"/>
      <c r="E460" s="66" t="s">
        <v>54</v>
      </c>
      <c r="F460" s="30">
        <f>SUM(G460:J460)</f>
        <v>51000</v>
      </c>
      <c r="G460" s="30"/>
      <c r="H460" s="30">
        <v>51000</v>
      </c>
      <c r="I460" s="30"/>
      <c r="J460" s="48"/>
      <c r="K460" s="27"/>
    </row>
    <row r="461" spans="1:11" s="28" customFormat="1" ht="12">
      <c r="A461" s="1254"/>
      <c r="B461" s="1255"/>
      <c r="C461" s="1257"/>
      <c r="D461" s="1257"/>
      <c r="E461" s="66" t="s">
        <v>55</v>
      </c>
      <c r="F461" s="30">
        <f t="shared" ref="F461:F472" si="194">SUM(G461:J461)</f>
        <v>9000</v>
      </c>
      <c r="G461" s="30"/>
      <c r="H461" s="30"/>
      <c r="I461" s="30">
        <v>9000</v>
      </c>
      <c r="J461" s="48"/>
      <c r="K461" s="27"/>
    </row>
    <row r="462" spans="1:11" s="28" customFormat="1" ht="12">
      <c r="A462" s="1254"/>
      <c r="B462" s="1255"/>
      <c r="C462" s="1257"/>
      <c r="D462" s="1257"/>
      <c r="E462" s="66" t="s">
        <v>56</v>
      </c>
      <c r="F462" s="30">
        <f t="shared" si="194"/>
        <v>292335</v>
      </c>
      <c r="G462" s="30"/>
      <c r="H462" s="30">
        <v>292335</v>
      </c>
      <c r="I462" s="30"/>
      <c r="J462" s="48"/>
      <c r="K462" s="27"/>
    </row>
    <row r="463" spans="1:11" s="28" customFormat="1" ht="12">
      <c r="A463" s="1254"/>
      <c r="B463" s="1255"/>
      <c r="C463" s="1257"/>
      <c r="D463" s="1257"/>
      <c r="E463" s="66" t="s">
        <v>57</v>
      </c>
      <c r="F463" s="30">
        <f t="shared" si="194"/>
        <v>51588</v>
      </c>
      <c r="G463" s="30"/>
      <c r="H463" s="30"/>
      <c r="I463" s="30">
        <v>51588</v>
      </c>
      <c r="J463" s="48"/>
      <c r="K463" s="27"/>
    </row>
    <row r="464" spans="1:11" s="28" customFormat="1" ht="12">
      <c r="A464" s="1254"/>
      <c r="B464" s="1255"/>
      <c r="C464" s="1257"/>
      <c r="D464" s="1257"/>
      <c r="E464" s="66" t="s">
        <v>133</v>
      </c>
      <c r="F464" s="30">
        <f t="shared" si="194"/>
        <v>1870</v>
      </c>
      <c r="G464" s="30"/>
      <c r="H464" s="30">
        <v>1870</v>
      </c>
      <c r="I464" s="30"/>
      <c r="J464" s="48"/>
      <c r="K464" s="27"/>
    </row>
    <row r="465" spans="1:226" s="28" customFormat="1" ht="12">
      <c r="A465" s="1254"/>
      <c r="B465" s="1255"/>
      <c r="C465" s="1257"/>
      <c r="D465" s="1257"/>
      <c r="E465" s="66" t="s">
        <v>117</v>
      </c>
      <c r="F465" s="30">
        <f t="shared" si="194"/>
        <v>330</v>
      </c>
      <c r="G465" s="30"/>
      <c r="H465" s="30"/>
      <c r="I465" s="30">
        <v>330</v>
      </c>
      <c r="J465" s="48"/>
      <c r="K465" s="27"/>
    </row>
    <row r="466" spans="1:226" s="28" customFormat="1" ht="12">
      <c r="A466" s="1254"/>
      <c r="B466" s="1255"/>
      <c r="C466" s="1257"/>
      <c r="D466" s="1257"/>
      <c r="E466" s="66" t="s">
        <v>135</v>
      </c>
      <c r="F466" s="30">
        <f t="shared" si="194"/>
        <v>5525</v>
      </c>
      <c r="G466" s="30"/>
      <c r="H466" s="30">
        <v>5525</v>
      </c>
      <c r="I466" s="30"/>
      <c r="J466" s="48"/>
      <c r="K466" s="27"/>
    </row>
    <row r="467" spans="1:226" s="28" customFormat="1" ht="12">
      <c r="A467" s="1254"/>
      <c r="B467" s="1255"/>
      <c r="C467" s="1257"/>
      <c r="D467" s="1257"/>
      <c r="E467" s="66" t="s">
        <v>101</v>
      </c>
      <c r="F467" s="30">
        <f t="shared" si="194"/>
        <v>975</v>
      </c>
      <c r="G467" s="30"/>
      <c r="H467" s="30"/>
      <c r="I467" s="30">
        <v>975</v>
      </c>
      <c r="J467" s="48"/>
      <c r="K467" s="27"/>
    </row>
    <row r="468" spans="1:226" s="28" customFormat="1" ht="12">
      <c r="A468" s="1254"/>
      <c r="B468" s="1255"/>
      <c r="C468" s="1257"/>
      <c r="D468" s="1257"/>
      <c r="E468" s="66" t="s">
        <v>126</v>
      </c>
      <c r="F468" s="30">
        <f t="shared" si="194"/>
        <v>29750</v>
      </c>
      <c r="G468" s="30"/>
      <c r="H468" s="30">
        <v>29750</v>
      </c>
      <c r="I468" s="30"/>
      <c r="J468" s="48"/>
      <c r="K468" s="27"/>
    </row>
    <row r="469" spans="1:226" s="28" customFormat="1" ht="12">
      <c r="A469" s="1254"/>
      <c r="B469" s="1255"/>
      <c r="C469" s="1257"/>
      <c r="D469" s="1257"/>
      <c r="E469" s="66" t="s">
        <v>105</v>
      </c>
      <c r="F469" s="30">
        <f t="shared" si="194"/>
        <v>5250</v>
      </c>
      <c r="G469" s="30"/>
      <c r="H469" s="30"/>
      <c r="I469" s="30">
        <v>5250</v>
      </c>
      <c r="J469" s="48"/>
      <c r="K469" s="27"/>
    </row>
    <row r="470" spans="1:226" s="28" customFormat="1" ht="12">
      <c r="A470" s="1254"/>
      <c r="B470" s="1255"/>
      <c r="C470" s="1257"/>
      <c r="D470" s="1257"/>
      <c r="E470" s="66" t="s">
        <v>127</v>
      </c>
      <c r="F470" s="30">
        <f t="shared" si="194"/>
        <v>17000</v>
      </c>
      <c r="G470" s="30"/>
      <c r="H470" s="30">
        <v>17000</v>
      </c>
      <c r="I470" s="30"/>
      <c r="J470" s="48"/>
      <c r="K470" s="27"/>
    </row>
    <row r="471" spans="1:226" s="28" customFormat="1" ht="12">
      <c r="A471" s="1254"/>
      <c r="B471" s="1255"/>
      <c r="C471" s="1257"/>
      <c r="D471" s="1257"/>
      <c r="E471" s="66" t="s">
        <v>107</v>
      </c>
      <c r="F471" s="30">
        <f t="shared" si="194"/>
        <v>3000</v>
      </c>
      <c r="G471" s="30"/>
      <c r="H471" s="30"/>
      <c r="I471" s="30">
        <v>3000</v>
      </c>
      <c r="J471" s="48"/>
      <c r="K471" s="27"/>
    </row>
    <row r="472" spans="1:226" s="28" customFormat="1" ht="12">
      <c r="A472" s="1254"/>
      <c r="B472" s="1255"/>
      <c r="C472" s="1257"/>
      <c r="D472" s="1257"/>
      <c r="E472" s="66" t="s">
        <v>129</v>
      </c>
      <c r="F472" s="30">
        <f t="shared" si="194"/>
        <v>51000</v>
      </c>
      <c r="G472" s="30"/>
      <c r="H472" s="30">
        <v>51000</v>
      </c>
      <c r="I472" s="30"/>
      <c r="J472" s="48"/>
      <c r="K472" s="27"/>
    </row>
    <row r="473" spans="1:226" s="28" customFormat="1" ht="12">
      <c r="A473" s="1254"/>
      <c r="B473" s="1255"/>
      <c r="C473" s="1257"/>
      <c r="D473" s="1257"/>
      <c r="E473" s="66" t="s">
        <v>130</v>
      </c>
      <c r="F473" s="30">
        <f>SUM(G473:J473)</f>
        <v>9000</v>
      </c>
      <c r="G473" s="30"/>
      <c r="H473" s="30"/>
      <c r="I473" s="30">
        <v>9000</v>
      </c>
      <c r="J473" s="48"/>
      <c r="K473" s="27"/>
    </row>
    <row r="474" spans="1:226" s="28" customFormat="1" ht="20.100000000000001" customHeight="1">
      <c r="A474" s="1254"/>
      <c r="B474" s="1255"/>
      <c r="C474" s="1257"/>
      <c r="D474" s="1257"/>
      <c r="E474" s="33" t="s">
        <v>63</v>
      </c>
      <c r="F474" s="32">
        <f t="shared" ref="F474:J474" si="195">SUM(F475:F476)</f>
        <v>0</v>
      </c>
      <c r="G474" s="32">
        <f t="shared" si="195"/>
        <v>0</v>
      </c>
      <c r="H474" s="32">
        <f t="shared" si="195"/>
        <v>0</v>
      </c>
      <c r="I474" s="32">
        <f t="shared" si="195"/>
        <v>0</v>
      </c>
      <c r="J474" s="47">
        <f t="shared" si="195"/>
        <v>0</v>
      </c>
      <c r="K474" s="27"/>
    </row>
    <row r="475" spans="1:226" s="28" customFormat="1" ht="15" hidden="1" customHeight="1">
      <c r="A475" s="1254"/>
      <c r="B475" s="1255"/>
      <c r="C475" s="1257"/>
      <c r="D475" s="1257"/>
      <c r="E475" s="66"/>
      <c r="F475" s="30">
        <f t="shared" ref="F475:F476" si="196">SUM(G475:J475)</f>
        <v>0</v>
      </c>
      <c r="G475" s="30"/>
      <c r="H475" s="30"/>
      <c r="I475" s="30"/>
      <c r="J475" s="48"/>
      <c r="K475" s="27"/>
    </row>
    <row r="476" spans="1:226" s="28" customFormat="1" ht="15" hidden="1" customHeight="1">
      <c r="A476" s="1254"/>
      <c r="B476" s="1255"/>
      <c r="C476" s="1257"/>
      <c r="D476" s="1257"/>
      <c r="E476" s="41"/>
      <c r="F476" s="30">
        <f t="shared" si="196"/>
        <v>0</v>
      </c>
      <c r="G476" s="30"/>
      <c r="H476" s="30"/>
      <c r="I476" s="30"/>
      <c r="J476" s="48"/>
      <c r="K476" s="27"/>
    </row>
    <row r="477" spans="1:226" s="28" customFormat="1" ht="22.5" customHeight="1">
      <c r="A477" s="1254" t="s">
        <v>252</v>
      </c>
      <c r="B477" s="1255" t="s">
        <v>285</v>
      </c>
      <c r="C477" s="1256">
        <v>750</v>
      </c>
      <c r="D477" s="1257" t="s">
        <v>45</v>
      </c>
      <c r="E477" s="34" t="s">
        <v>32</v>
      </c>
      <c r="F477" s="35">
        <f>SUM(F478,F487)</f>
        <v>451029</v>
      </c>
      <c r="G477" s="35">
        <f t="shared" ref="G477:J477" si="197">SUM(G478,G487)</f>
        <v>45103</v>
      </c>
      <c r="H477" s="35">
        <f t="shared" si="197"/>
        <v>405926</v>
      </c>
      <c r="I477" s="35">
        <f t="shared" si="197"/>
        <v>0</v>
      </c>
      <c r="J477" s="46">
        <f t="shared" si="197"/>
        <v>0</v>
      </c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  <c r="FJ477" s="27"/>
      <c r="FK477" s="27"/>
      <c r="FL477" s="27"/>
      <c r="FM477" s="27"/>
      <c r="FN477" s="27"/>
      <c r="FO477" s="27"/>
      <c r="FP477" s="27"/>
      <c r="FQ477" s="27"/>
      <c r="FR477" s="27"/>
      <c r="FS477" s="27"/>
      <c r="FT477" s="27"/>
      <c r="FU477" s="27"/>
      <c r="FV477" s="27"/>
      <c r="FW477" s="27"/>
      <c r="FX477" s="27"/>
      <c r="FY477" s="27"/>
      <c r="FZ477" s="27"/>
      <c r="GA477" s="27"/>
      <c r="GB477" s="27"/>
      <c r="GC477" s="27"/>
      <c r="GD477" s="27"/>
      <c r="GE477" s="27"/>
      <c r="GF477" s="27"/>
      <c r="GG477" s="27"/>
      <c r="GH477" s="27"/>
      <c r="GI477" s="27"/>
      <c r="GJ477" s="27"/>
      <c r="GK477" s="27"/>
      <c r="GL477" s="27"/>
      <c r="GM477" s="27"/>
      <c r="GN477" s="27"/>
      <c r="GO477" s="27"/>
      <c r="GP477" s="27"/>
      <c r="GQ477" s="27"/>
      <c r="GR477" s="27"/>
      <c r="GS477" s="27"/>
      <c r="GT477" s="27"/>
      <c r="GU477" s="27"/>
      <c r="GV477" s="27"/>
      <c r="GW477" s="27"/>
      <c r="GX477" s="27"/>
      <c r="GY477" s="27"/>
      <c r="GZ477" s="27"/>
      <c r="HA477" s="27"/>
      <c r="HB477" s="27"/>
      <c r="HC477" s="27"/>
      <c r="HD477" s="27"/>
      <c r="HE477" s="27"/>
      <c r="HF477" s="27"/>
      <c r="HG477" s="27"/>
      <c r="HH477" s="27"/>
      <c r="HI477" s="27"/>
      <c r="HJ477" s="27"/>
      <c r="HK477" s="27"/>
      <c r="HL477" s="27"/>
      <c r="HM477" s="27"/>
      <c r="HN477" s="27"/>
      <c r="HO477" s="27"/>
      <c r="HP477" s="27"/>
      <c r="HQ477" s="27"/>
      <c r="HR477" s="27"/>
    </row>
    <row r="478" spans="1:226" s="28" customFormat="1" ht="21">
      <c r="A478" s="1254"/>
      <c r="B478" s="1255"/>
      <c r="C478" s="1256"/>
      <c r="D478" s="1257"/>
      <c r="E478" s="31" t="s">
        <v>75</v>
      </c>
      <c r="F478" s="32">
        <f>SUM(F479,F482)</f>
        <v>415029</v>
      </c>
      <c r="G478" s="32">
        <f t="shared" ref="G478:J478" si="198">SUM(G479,G482)</f>
        <v>41503</v>
      </c>
      <c r="H478" s="32">
        <f t="shared" si="198"/>
        <v>373526</v>
      </c>
      <c r="I478" s="32">
        <f t="shared" si="198"/>
        <v>0</v>
      </c>
      <c r="J478" s="47">
        <f t="shared" si="198"/>
        <v>0</v>
      </c>
      <c r="K478" s="27"/>
    </row>
    <row r="479" spans="1:226" s="28" customFormat="1" ht="22.5">
      <c r="A479" s="1254"/>
      <c r="B479" s="1255"/>
      <c r="C479" s="1256"/>
      <c r="D479" s="1257"/>
      <c r="E479" s="38" t="s">
        <v>61</v>
      </c>
      <c r="F479" s="29">
        <f>SUM(F480:F481)</f>
        <v>73446</v>
      </c>
      <c r="G479" s="29">
        <f t="shared" ref="G479:J479" si="199">SUM(G480:G481)</f>
        <v>7345</v>
      </c>
      <c r="H479" s="29">
        <f t="shared" si="199"/>
        <v>66101</v>
      </c>
      <c r="I479" s="29">
        <f t="shared" si="199"/>
        <v>0</v>
      </c>
      <c r="J479" s="49">
        <f t="shared" si="199"/>
        <v>0</v>
      </c>
      <c r="K479" s="27"/>
    </row>
    <row r="480" spans="1:226" s="28" customFormat="1" ht="12">
      <c r="A480" s="1254"/>
      <c r="B480" s="1255"/>
      <c r="C480" s="1256"/>
      <c r="D480" s="1257"/>
      <c r="E480" s="66" t="s">
        <v>52</v>
      </c>
      <c r="F480" s="30">
        <f>SUM(G480:J480)</f>
        <v>66101</v>
      </c>
      <c r="G480" s="30"/>
      <c r="H480" s="30">
        <v>66101</v>
      </c>
      <c r="I480" s="30"/>
      <c r="J480" s="48"/>
      <c r="K480" s="27"/>
    </row>
    <row r="481" spans="1:226" s="28" customFormat="1" ht="12">
      <c r="A481" s="1254"/>
      <c r="B481" s="1255"/>
      <c r="C481" s="1256"/>
      <c r="D481" s="1257"/>
      <c r="E481" s="66" t="s">
        <v>53</v>
      </c>
      <c r="F481" s="30">
        <f>SUM(G481:J481)</f>
        <v>7345</v>
      </c>
      <c r="G481" s="30">
        <v>7345</v>
      </c>
      <c r="H481" s="30"/>
      <c r="I481" s="30"/>
      <c r="J481" s="48"/>
      <c r="K481" s="27"/>
    </row>
    <row r="482" spans="1:226" s="28" customFormat="1" ht="22.5">
      <c r="A482" s="1254"/>
      <c r="B482" s="1255"/>
      <c r="C482" s="1256"/>
      <c r="D482" s="1257"/>
      <c r="E482" s="38" t="s">
        <v>62</v>
      </c>
      <c r="F482" s="29">
        <f>SUM(F483:F486)</f>
        <v>341583</v>
      </c>
      <c r="G482" s="29">
        <f t="shared" ref="G482:J482" si="200">SUM(G483:G486)</f>
        <v>34158</v>
      </c>
      <c r="H482" s="29">
        <f t="shared" si="200"/>
        <v>307425</v>
      </c>
      <c r="I482" s="29">
        <f t="shared" si="200"/>
        <v>0</v>
      </c>
      <c r="J482" s="49">
        <f t="shared" si="200"/>
        <v>0</v>
      </c>
      <c r="K482" s="27"/>
    </row>
    <row r="483" spans="1:226" s="28" customFormat="1" ht="12">
      <c r="A483" s="1254"/>
      <c r="B483" s="1255"/>
      <c r="C483" s="1256"/>
      <c r="D483" s="1257"/>
      <c r="E483" s="66" t="s">
        <v>54</v>
      </c>
      <c r="F483" s="30">
        <f>SUM(G483:J483)</f>
        <v>519</v>
      </c>
      <c r="G483" s="30"/>
      <c r="H483" s="30">
        <v>519</v>
      </c>
      <c r="I483" s="30"/>
      <c r="J483" s="48"/>
      <c r="K483" s="27"/>
    </row>
    <row r="484" spans="1:226" s="28" customFormat="1" ht="12">
      <c r="A484" s="1254"/>
      <c r="B484" s="1255"/>
      <c r="C484" s="1256"/>
      <c r="D484" s="1257"/>
      <c r="E484" s="66" t="s">
        <v>55</v>
      </c>
      <c r="F484" s="30">
        <f t="shared" ref="F484:F485" si="201">SUM(G484:J484)</f>
        <v>57</v>
      </c>
      <c r="G484" s="30">
        <v>57</v>
      </c>
      <c r="H484" s="30"/>
      <c r="I484" s="30"/>
      <c r="J484" s="48"/>
      <c r="K484" s="27"/>
    </row>
    <row r="485" spans="1:226" s="28" customFormat="1" ht="12">
      <c r="A485" s="1254"/>
      <c r="B485" s="1255"/>
      <c r="C485" s="1256"/>
      <c r="D485" s="1257"/>
      <c r="E485" s="66" t="s">
        <v>56</v>
      </c>
      <c r="F485" s="30">
        <f t="shared" si="201"/>
        <v>306906</v>
      </c>
      <c r="G485" s="30"/>
      <c r="H485" s="30">
        <v>306906</v>
      </c>
      <c r="I485" s="30"/>
      <c r="J485" s="48"/>
      <c r="K485" s="27"/>
    </row>
    <row r="486" spans="1:226" s="28" customFormat="1" ht="12">
      <c r="A486" s="1254"/>
      <c r="B486" s="1255"/>
      <c r="C486" s="1256"/>
      <c r="D486" s="1257"/>
      <c r="E486" s="66" t="s">
        <v>57</v>
      </c>
      <c r="F486" s="30">
        <f>SUM(G486:J486)</f>
        <v>34101</v>
      </c>
      <c r="G486" s="30">
        <v>34101</v>
      </c>
      <c r="H486" s="30"/>
      <c r="I486" s="30"/>
      <c r="J486" s="48"/>
      <c r="K486" s="27"/>
    </row>
    <row r="487" spans="1:226" s="28" customFormat="1" ht="20.100000000000001" customHeight="1">
      <c r="A487" s="1254"/>
      <c r="B487" s="1255"/>
      <c r="C487" s="1256"/>
      <c r="D487" s="1257"/>
      <c r="E487" s="33" t="s">
        <v>63</v>
      </c>
      <c r="F487" s="32">
        <f>SUM(F488:F489)</f>
        <v>36000</v>
      </c>
      <c r="G487" s="32">
        <f t="shared" ref="G487:J487" si="202">SUM(G488:G489)</f>
        <v>3600</v>
      </c>
      <c r="H487" s="32">
        <f t="shared" si="202"/>
        <v>32400</v>
      </c>
      <c r="I487" s="32">
        <f t="shared" si="202"/>
        <v>0</v>
      </c>
      <c r="J487" s="47">
        <f t="shared" si="202"/>
        <v>0</v>
      </c>
      <c r="K487" s="27"/>
    </row>
    <row r="488" spans="1:226" s="28" customFormat="1" ht="12">
      <c r="A488" s="1254"/>
      <c r="B488" s="1255"/>
      <c r="C488" s="1256"/>
      <c r="D488" s="1257"/>
      <c r="E488" s="66" t="s">
        <v>59</v>
      </c>
      <c r="F488" s="30">
        <f t="shared" ref="F488:F489" si="203">SUM(G488:J488)</f>
        <v>32400</v>
      </c>
      <c r="G488" s="30"/>
      <c r="H488" s="30">
        <v>32400</v>
      </c>
      <c r="I488" s="30"/>
      <c r="J488" s="48"/>
      <c r="K488" s="27"/>
    </row>
    <row r="489" spans="1:226" s="28" customFormat="1" ht="12">
      <c r="A489" s="1254"/>
      <c r="B489" s="1255"/>
      <c r="C489" s="1256"/>
      <c r="D489" s="1257"/>
      <c r="E489" s="41">
        <v>6069</v>
      </c>
      <c r="F489" s="30">
        <f t="shared" si="203"/>
        <v>3600</v>
      </c>
      <c r="G489" s="30">
        <v>3600</v>
      </c>
      <c r="H489" s="30"/>
      <c r="I489" s="30"/>
      <c r="J489" s="48"/>
      <c r="K489" s="27"/>
    </row>
    <row r="490" spans="1:226" s="28" customFormat="1" ht="22.5" customHeight="1">
      <c r="A490" s="1254" t="s">
        <v>253</v>
      </c>
      <c r="B490" s="1255" t="s">
        <v>286</v>
      </c>
      <c r="C490" s="1256">
        <v>750</v>
      </c>
      <c r="D490" s="1257" t="s">
        <v>45</v>
      </c>
      <c r="E490" s="34" t="s">
        <v>32</v>
      </c>
      <c r="F490" s="35">
        <f>SUM(F491,F506)</f>
        <v>212255</v>
      </c>
      <c r="G490" s="35">
        <f t="shared" ref="G490:J490" si="204">SUM(G491,G506)</f>
        <v>10613</v>
      </c>
      <c r="H490" s="35">
        <f t="shared" si="204"/>
        <v>180416</v>
      </c>
      <c r="I490" s="35">
        <f t="shared" si="204"/>
        <v>21226</v>
      </c>
      <c r="J490" s="46">
        <f t="shared" si="204"/>
        <v>0</v>
      </c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  <c r="FJ490" s="27"/>
      <c r="FK490" s="27"/>
      <c r="FL490" s="27"/>
      <c r="FM490" s="27"/>
      <c r="FN490" s="27"/>
      <c r="FO490" s="27"/>
      <c r="FP490" s="27"/>
      <c r="FQ490" s="27"/>
      <c r="FR490" s="27"/>
      <c r="FS490" s="27"/>
      <c r="FT490" s="27"/>
      <c r="FU490" s="27"/>
      <c r="FV490" s="27"/>
      <c r="FW490" s="27"/>
      <c r="FX490" s="27"/>
      <c r="FY490" s="27"/>
      <c r="FZ490" s="27"/>
      <c r="GA490" s="27"/>
      <c r="GB490" s="27"/>
      <c r="GC490" s="27"/>
      <c r="GD490" s="27"/>
      <c r="GE490" s="27"/>
      <c r="GF490" s="27"/>
      <c r="GG490" s="27"/>
      <c r="GH490" s="27"/>
      <c r="GI490" s="27"/>
      <c r="GJ490" s="27"/>
      <c r="GK490" s="27"/>
      <c r="GL490" s="27"/>
      <c r="GM490" s="27"/>
      <c r="GN490" s="27"/>
      <c r="GO490" s="27"/>
      <c r="GP490" s="27"/>
      <c r="GQ490" s="27"/>
      <c r="GR490" s="27"/>
      <c r="GS490" s="27"/>
      <c r="GT490" s="27"/>
      <c r="GU490" s="27"/>
      <c r="GV490" s="27"/>
      <c r="GW490" s="27"/>
      <c r="GX490" s="27"/>
      <c r="GY490" s="27"/>
      <c r="GZ490" s="27"/>
      <c r="HA490" s="27"/>
      <c r="HB490" s="27"/>
      <c r="HC490" s="27"/>
      <c r="HD490" s="27"/>
      <c r="HE490" s="27"/>
      <c r="HF490" s="27"/>
      <c r="HG490" s="27"/>
      <c r="HH490" s="27"/>
      <c r="HI490" s="27"/>
      <c r="HJ490" s="27"/>
      <c r="HK490" s="27"/>
      <c r="HL490" s="27"/>
      <c r="HM490" s="27"/>
      <c r="HN490" s="27"/>
      <c r="HO490" s="27"/>
      <c r="HP490" s="27"/>
      <c r="HQ490" s="27"/>
      <c r="HR490" s="27"/>
    </row>
    <row r="491" spans="1:226" s="28" customFormat="1" ht="21">
      <c r="A491" s="1254"/>
      <c r="B491" s="1255"/>
      <c r="C491" s="1256"/>
      <c r="D491" s="1257"/>
      <c r="E491" s="31" t="s">
        <v>75</v>
      </c>
      <c r="F491" s="32">
        <f>SUM(F492,F501)</f>
        <v>94266</v>
      </c>
      <c r="G491" s="32">
        <f t="shared" ref="G491:J491" si="205">SUM(G492,G501)</f>
        <v>4714</v>
      </c>
      <c r="H491" s="32">
        <f t="shared" si="205"/>
        <v>80125</v>
      </c>
      <c r="I491" s="32">
        <f t="shared" si="205"/>
        <v>9427</v>
      </c>
      <c r="J491" s="47">
        <f t="shared" si="205"/>
        <v>0</v>
      </c>
      <c r="K491" s="27"/>
    </row>
    <row r="492" spans="1:226" s="28" customFormat="1" ht="22.5">
      <c r="A492" s="1254"/>
      <c r="B492" s="1255"/>
      <c r="C492" s="1256"/>
      <c r="D492" s="1257"/>
      <c r="E492" s="38" t="s">
        <v>61</v>
      </c>
      <c r="F492" s="29">
        <f>SUM(F493:F500)</f>
        <v>55966</v>
      </c>
      <c r="G492" s="29">
        <f>SUM(G493:G500)</f>
        <v>2799</v>
      </c>
      <c r="H492" s="29">
        <f t="shared" ref="H492:J492" si="206">SUM(H493:H500)</f>
        <v>47570</v>
      </c>
      <c r="I492" s="29">
        <f t="shared" si="206"/>
        <v>5597</v>
      </c>
      <c r="J492" s="49">
        <f t="shared" si="206"/>
        <v>0</v>
      </c>
      <c r="K492" s="27"/>
    </row>
    <row r="493" spans="1:226" s="28" customFormat="1" ht="12">
      <c r="A493" s="1254"/>
      <c r="B493" s="1255"/>
      <c r="C493" s="1256"/>
      <c r="D493" s="1257"/>
      <c r="E493" s="66" t="s">
        <v>46</v>
      </c>
      <c r="F493" s="30">
        <f>SUM(G493:J493)</f>
        <v>32926</v>
      </c>
      <c r="G493" s="30"/>
      <c r="H493" s="30">
        <v>32926</v>
      </c>
      <c r="I493" s="30"/>
      <c r="J493" s="48"/>
      <c r="K493" s="27"/>
    </row>
    <row r="494" spans="1:226" s="28" customFormat="1" ht="12">
      <c r="A494" s="1254"/>
      <c r="B494" s="1255"/>
      <c r="C494" s="1256"/>
      <c r="D494" s="1257"/>
      <c r="E494" s="66" t="s">
        <v>47</v>
      </c>
      <c r="F494" s="30">
        <f t="shared" ref="F494:F499" si="207">SUM(G494:J494)</f>
        <v>5811</v>
      </c>
      <c r="G494" s="30">
        <v>1937</v>
      </c>
      <c r="H494" s="30"/>
      <c r="I494" s="30">
        <v>3874</v>
      </c>
      <c r="J494" s="48"/>
      <c r="K494" s="27"/>
    </row>
    <row r="495" spans="1:226" s="28" customFormat="1" ht="12">
      <c r="A495" s="1254"/>
      <c r="B495" s="1255"/>
      <c r="C495" s="1256"/>
      <c r="D495" s="1257"/>
      <c r="E495" s="66" t="s">
        <v>48</v>
      </c>
      <c r="F495" s="30">
        <f t="shared" si="207"/>
        <v>5675</v>
      </c>
      <c r="G495" s="30"/>
      <c r="H495" s="30">
        <v>5675</v>
      </c>
      <c r="I495" s="30"/>
      <c r="J495" s="48"/>
      <c r="K495" s="27"/>
    </row>
    <row r="496" spans="1:226" s="28" customFormat="1" ht="12">
      <c r="A496" s="1254"/>
      <c r="B496" s="1255"/>
      <c r="C496" s="1256"/>
      <c r="D496" s="1257"/>
      <c r="E496" s="66" t="s">
        <v>49</v>
      </c>
      <c r="F496" s="30">
        <f t="shared" si="207"/>
        <v>1002</v>
      </c>
      <c r="G496" s="30">
        <v>334</v>
      </c>
      <c r="H496" s="30"/>
      <c r="I496" s="30">
        <v>668</v>
      </c>
      <c r="J496" s="48"/>
      <c r="K496" s="27"/>
    </row>
    <row r="497" spans="1:226" s="28" customFormat="1" ht="12">
      <c r="A497" s="1254"/>
      <c r="B497" s="1255"/>
      <c r="C497" s="1256"/>
      <c r="D497" s="1257"/>
      <c r="E497" s="66" t="s">
        <v>50</v>
      </c>
      <c r="F497" s="30">
        <f t="shared" si="207"/>
        <v>809</v>
      </c>
      <c r="G497" s="30"/>
      <c r="H497" s="30">
        <v>809</v>
      </c>
      <c r="I497" s="30"/>
      <c r="J497" s="48"/>
      <c r="K497" s="27"/>
    </row>
    <row r="498" spans="1:226" s="28" customFormat="1" ht="12">
      <c r="A498" s="1254"/>
      <c r="B498" s="1255"/>
      <c r="C498" s="1256"/>
      <c r="D498" s="1257"/>
      <c r="E498" s="66" t="s">
        <v>51</v>
      </c>
      <c r="F498" s="30">
        <f t="shared" si="207"/>
        <v>143</v>
      </c>
      <c r="G498" s="30">
        <v>48</v>
      </c>
      <c r="H498" s="30"/>
      <c r="I498" s="30">
        <v>95</v>
      </c>
      <c r="J498" s="48"/>
      <c r="K498" s="27"/>
    </row>
    <row r="499" spans="1:226" s="28" customFormat="1" ht="12">
      <c r="A499" s="1254"/>
      <c r="B499" s="1255"/>
      <c r="C499" s="1256"/>
      <c r="D499" s="1257"/>
      <c r="E499" s="66" t="s">
        <v>52</v>
      </c>
      <c r="F499" s="30">
        <f t="shared" si="207"/>
        <v>8160</v>
      </c>
      <c r="G499" s="30"/>
      <c r="H499" s="30">
        <v>8160</v>
      </c>
      <c r="I499" s="30"/>
      <c r="J499" s="48"/>
      <c r="K499" s="27"/>
    </row>
    <row r="500" spans="1:226" s="28" customFormat="1" ht="12">
      <c r="A500" s="1254"/>
      <c r="B500" s="1255"/>
      <c r="C500" s="1256"/>
      <c r="D500" s="1257"/>
      <c r="E500" s="66" t="s">
        <v>53</v>
      </c>
      <c r="F500" s="30">
        <f>SUM(G500:J500)</f>
        <v>1440</v>
      </c>
      <c r="G500" s="30">
        <v>480</v>
      </c>
      <c r="H500" s="30"/>
      <c r="I500" s="30">
        <v>960</v>
      </c>
      <c r="J500" s="48"/>
      <c r="K500" s="27"/>
    </row>
    <row r="501" spans="1:226" s="28" customFormat="1" ht="22.5">
      <c r="A501" s="1254"/>
      <c r="B501" s="1255"/>
      <c r="C501" s="1256"/>
      <c r="D501" s="1257"/>
      <c r="E501" s="38" t="s">
        <v>62</v>
      </c>
      <c r="F501" s="29">
        <f>SUM(F502:F505)</f>
        <v>38300</v>
      </c>
      <c r="G501" s="29">
        <f t="shared" ref="G501:J501" si="208">SUM(G502:G505)</f>
        <v>1915</v>
      </c>
      <c r="H501" s="29">
        <f t="shared" si="208"/>
        <v>32555</v>
      </c>
      <c r="I501" s="29">
        <f t="shared" si="208"/>
        <v>3830</v>
      </c>
      <c r="J501" s="49">
        <f t="shared" si="208"/>
        <v>0</v>
      </c>
      <c r="K501" s="27"/>
    </row>
    <row r="502" spans="1:226" s="28" customFormat="1" ht="12">
      <c r="A502" s="1254"/>
      <c r="B502" s="1255"/>
      <c r="C502" s="1256"/>
      <c r="D502" s="1257"/>
      <c r="E502" s="66" t="s">
        <v>54</v>
      </c>
      <c r="F502" s="30">
        <f>SUM(G502:J502)</f>
        <v>1955</v>
      </c>
      <c r="G502" s="30"/>
      <c r="H502" s="30">
        <v>1955</v>
      </c>
      <c r="I502" s="30"/>
      <c r="J502" s="48"/>
      <c r="K502" s="27"/>
    </row>
    <row r="503" spans="1:226" s="28" customFormat="1" ht="12">
      <c r="A503" s="1254"/>
      <c r="B503" s="1255"/>
      <c r="C503" s="1256"/>
      <c r="D503" s="1257"/>
      <c r="E503" s="66" t="s">
        <v>55</v>
      </c>
      <c r="F503" s="30">
        <f t="shared" ref="F503:F504" si="209">SUM(G503:J503)</f>
        <v>345</v>
      </c>
      <c r="G503" s="30">
        <v>115</v>
      </c>
      <c r="H503" s="30"/>
      <c r="I503" s="30">
        <v>230</v>
      </c>
      <c r="J503" s="48"/>
      <c r="K503" s="27"/>
    </row>
    <row r="504" spans="1:226" s="28" customFormat="1" ht="12">
      <c r="A504" s="1254"/>
      <c r="B504" s="1255"/>
      <c r="C504" s="1256"/>
      <c r="D504" s="1257"/>
      <c r="E504" s="66" t="s">
        <v>56</v>
      </c>
      <c r="F504" s="30">
        <f t="shared" si="209"/>
        <v>30600</v>
      </c>
      <c r="G504" s="30"/>
      <c r="H504" s="30">
        <v>30600</v>
      </c>
      <c r="I504" s="30"/>
      <c r="J504" s="48"/>
      <c r="K504" s="27"/>
    </row>
    <row r="505" spans="1:226" s="28" customFormat="1" ht="12">
      <c r="A505" s="1254"/>
      <c r="B505" s="1255"/>
      <c r="C505" s="1256"/>
      <c r="D505" s="1257"/>
      <c r="E505" s="66" t="s">
        <v>57</v>
      </c>
      <c r="F505" s="30">
        <f>SUM(G505:J505)</f>
        <v>5400</v>
      </c>
      <c r="G505" s="30">
        <v>1800</v>
      </c>
      <c r="H505" s="30"/>
      <c r="I505" s="30">
        <v>3600</v>
      </c>
      <c r="J505" s="48"/>
      <c r="K505" s="27"/>
    </row>
    <row r="506" spans="1:226" s="28" customFormat="1" ht="15" customHeight="1">
      <c r="A506" s="1254"/>
      <c r="B506" s="1255"/>
      <c r="C506" s="1256"/>
      <c r="D506" s="1257"/>
      <c r="E506" s="33" t="s">
        <v>63</v>
      </c>
      <c r="F506" s="32">
        <f>SUM(F507:F508)</f>
        <v>117989</v>
      </c>
      <c r="G506" s="32">
        <f t="shared" ref="G506:J506" si="210">SUM(G507:G508)</f>
        <v>5899</v>
      </c>
      <c r="H506" s="32">
        <f t="shared" si="210"/>
        <v>100291</v>
      </c>
      <c r="I506" s="32">
        <f t="shared" si="210"/>
        <v>11799</v>
      </c>
      <c r="J506" s="47">
        <f t="shared" si="210"/>
        <v>0</v>
      </c>
      <c r="K506" s="27"/>
    </row>
    <row r="507" spans="1:226" s="28" customFormat="1" ht="12">
      <c r="A507" s="1254"/>
      <c r="B507" s="1255"/>
      <c r="C507" s="1256"/>
      <c r="D507" s="1257"/>
      <c r="E507" s="66" t="s">
        <v>58</v>
      </c>
      <c r="F507" s="30">
        <f t="shared" ref="F507:F508" si="211">SUM(G507:J507)</f>
        <v>100291</v>
      </c>
      <c r="G507" s="30"/>
      <c r="H507" s="30">
        <v>100291</v>
      </c>
      <c r="I507" s="30"/>
      <c r="J507" s="48"/>
      <c r="K507" s="27"/>
    </row>
    <row r="508" spans="1:226" s="28" customFormat="1" ht="12">
      <c r="A508" s="1258"/>
      <c r="B508" s="1259"/>
      <c r="C508" s="1260"/>
      <c r="D508" s="1261"/>
      <c r="E508" s="57">
        <v>6059</v>
      </c>
      <c r="F508" s="43">
        <f t="shared" si="211"/>
        <v>17698</v>
      </c>
      <c r="G508" s="43">
        <v>5899</v>
      </c>
      <c r="H508" s="43"/>
      <c r="I508" s="43">
        <v>11799</v>
      </c>
      <c r="J508" s="58"/>
      <c r="K508" s="27"/>
    </row>
    <row r="509" spans="1:226" s="28" customFormat="1" ht="22.5" customHeight="1">
      <c r="A509" s="1254" t="s">
        <v>254</v>
      </c>
      <c r="B509" s="1255" t="s">
        <v>275</v>
      </c>
      <c r="C509" s="1256">
        <v>750</v>
      </c>
      <c r="D509" s="1257" t="s">
        <v>224</v>
      </c>
      <c r="E509" s="34" t="s">
        <v>32</v>
      </c>
      <c r="F509" s="35">
        <f>SUM(F510,F529)</f>
        <v>164981</v>
      </c>
      <c r="G509" s="35">
        <f t="shared" ref="G509:J509" si="212">SUM(G510,G529)</f>
        <v>24747</v>
      </c>
      <c r="H509" s="35">
        <f t="shared" si="212"/>
        <v>140234</v>
      </c>
      <c r="I509" s="35">
        <f t="shared" si="212"/>
        <v>0</v>
      </c>
      <c r="J509" s="46">
        <f t="shared" si="212"/>
        <v>0</v>
      </c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  <c r="FJ509" s="27"/>
      <c r="FK509" s="27"/>
      <c r="FL509" s="27"/>
      <c r="FM509" s="27"/>
      <c r="FN509" s="27"/>
      <c r="FO509" s="27"/>
      <c r="FP509" s="27"/>
      <c r="FQ509" s="27"/>
      <c r="FR509" s="27"/>
      <c r="FS509" s="27"/>
      <c r="FT509" s="27"/>
      <c r="FU509" s="27"/>
      <c r="FV509" s="27"/>
      <c r="FW509" s="27"/>
      <c r="FX509" s="27"/>
      <c r="FY509" s="27"/>
      <c r="FZ509" s="27"/>
      <c r="GA509" s="27"/>
      <c r="GB509" s="27"/>
      <c r="GC509" s="27"/>
      <c r="GD509" s="27"/>
      <c r="GE509" s="27"/>
      <c r="GF509" s="27"/>
      <c r="GG509" s="27"/>
      <c r="GH509" s="27"/>
      <c r="GI509" s="27"/>
      <c r="GJ509" s="27"/>
      <c r="GK509" s="27"/>
      <c r="GL509" s="27"/>
      <c r="GM509" s="27"/>
      <c r="GN509" s="27"/>
      <c r="GO509" s="27"/>
      <c r="GP509" s="27"/>
      <c r="GQ509" s="27"/>
      <c r="GR509" s="27"/>
      <c r="GS509" s="27"/>
      <c r="GT509" s="27"/>
      <c r="GU509" s="27"/>
      <c r="GV509" s="27"/>
      <c r="GW509" s="27"/>
      <c r="GX509" s="27"/>
      <c r="GY509" s="27"/>
      <c r="GZ509" s="27"/>
      <c r="HA509" s="27"/>
      <c r="HB509" s="27"/>
      <c r="HC509" s="27"/>
      <c r="HD509" s="27"/>
      <c r="HE509" s="27"/>
      <c r="HF509" s="27"/>
      <c r="HG509" s="27"/>
      <c r="HH509" s="27"/>
      <c r="HI509" s="27"/>
      <c r="HJ509" s="27"/>
      <c r="HK509" s="27"/>
      <c r="HL509" s="27"/>
      <c r="HM509" s="27"/>
      <c r="HN509" s="27"/>
      <c r="HO509" s="27"/>
      <c r="HP509" s="27"/>
      <c r="HQ509" s="27"/>
      <c r="HR509" s="27"/>
    </row>
    <row r="510" spans="1:226" s="28" customFormat="1" ht="21">
      <c r="A510" s="1254"/>
      <c r="B510" s="1255"/>
      <c r="C510" s="1256"/>
      <c r="D510" s="1257"/>
      <c r="E510" s="31" t="s">
        <v>75</v>
      </c>
      <c r="F510" s="32">
        <f>SUM(F511,F520)</f>
        <v>164981</v>
      </c>
      <c r="G510" s="32">
        <f t="shared" ref="G510:J510" si="213">SUM(G511,G520)</f>
        <v>24747</v>
      </c>
      <c r="H510" s="32">
        <f t="shared" si="213"/>
        <v>140234</v>
      </c>
      <c r="I510" s="32">
        <f t="shared" si="213"/>
        <v>0</v>
      </c>
      <c r="J510" s="47">
        <f t="shared" si="213"/>
        <v>0</v>
      </c>
      <c r="K510" s="27"/>
    </row>
    <row r="511" spans="1:226" s="28" customFormat="1" ht="22.5">
      <c r="A511" s="1254"/>
      <c r="B511" s="1255"/>
      <c r="C511" s="1256"/>
      <c r="D511" s="1257"/>
      <c r="E511" s="38" t="s">
        <v>61</v>
      </c>
      <c r="F511" s="29">
        <f>SUM(F512:F519)</f>
        <v>62981</v>
      </c>
      <c r="G511" s="29">
        <f>SUM(G512:G519)</f>
        <v>9447</v>
      </c>
      <c r="H511" s="29">
        <f t="shared" ref="H511:J511" si="214">SUM(H512:H519)</f>
        <v>53534</v>
      </c>
      <c r="I511" s="29">
        <f t="shared" si="214"/>
        <v>0</v>
      </c>
      <c r="J511" s="49">
        <f t="shared" si="214"/>
        <v>0</v>
      </c>
      <c r="K511" s="27"/>
    </row>
    <row r="512" spans="1:226" s="28" customFormat="1" ht="12">
      <c r="A512" s="1254"/>
      <c r="B512" s="1255"/>
      <c r="C512" s="1256"/>
      <c r="D512" s="1257"/>
      <c r="E512" s="70" t="s">
        <v>46</v>
      </c>
      <c r="F512" s="30">
        <f>SUM(G512:J512)</f>
        <v>42969</v>
      </c>
      <c r="G512" s="30"/>
      <c r="H512" s="30">
        <v>42969</v>
      </c>
      <c r="I512" s="30"/>
      <c r="J512" s="48"/>
      <c r="K512" s="27"/>
    </row>
    <row r="513" spans="1:11" s="28" customFormat="1" ht="12">
      <c r="A513" s="1254"/>
      <c r="B513" s="1255"/>
      <c r="C513" s="1256"/>
      <c r="D513" s="1257"/>
      <c r="E513" s="70" t="s">
        <v>47</v>
      </c>
      <c r="F513" s="30">
        <f t="shared" ref="F513:F518" si="215">SUM(G513:J513)</f>
        <v>7583</v>
      </c>
      <c r="G513" s="30">
        <v>7583</v>
      </c>
      <c r="H513" s="30"/>
      <c r="I513" s="30"/>
      <c r="J513" s="48"/>
      <c r="K513" s="27"/>
    </row>
    <row r="514" spans="1:11" s="28" customFormat="1" ht="12">
      <c r="A514" s="1254"/>
      <c r="B514" s="1255"/>
      <c r="C514" s="1256"/>
      <c r="D514" s="1257"/>
      <c r="E514" s="70" t="s">
        <v>48</v>
      </c>
      <c r="F514" s="30">
        <f t="shared" si="215"/>
        <v>7387</v>
      </c>
      <c r="G514" s="30"/>
      <c r="H514" s="30">
        <v>7387</v>
      </c>
      <c r="I514" s="30"/>
      <c r="J514" s="48"/>
      <c r="K514" s="27"/>
    </row>
    <row r="515" spans="1:11" s="28" customFormat="1" ht="12">
      <c r="A515" s="1254"/>
      <c r="B515" s="1255"/>
      <c r="C515" s="1256"/>
      <c r="D515" s="1257"/>
      <c r="E515" s="70" t="s">
        <v>49</v>
      </c>
      <c r="F515" s="30">
        <f t="shared" si="215"/>
        <v>1303</v>
      </c>
      <c r="G515" s="30">
        <v>1303</v>
      </c>
      <c r="H515" s="30"/>
      <c r="I515" s="30"/>
      <c r="J515" s="48"/>
      <c r="K515" s="27"/>
    </row>
    <row r="516" spans="1:11" s="28" customFormat="1" ht="12">
      <c r="A516" s="1254"/>
      <c r="B516" s="1255"/>
      <c r="C516" s="1256"/>
      <c r="D516" s="1257"/>
      <c r="E516" s="70" t="s">
        <v>50</v>
      </c>
      <c r="F516" s="30">
        <f t="shared" si="215"/>
        <v>1053</v>
      </c>
      <c r="G516" s="30"/>
      <c r="H516" s="30">
        <v>1053</v>
      </c>
      <c r="I516" s="30"/>
      <c r="J516" s="48"/>
      <c r="K516" s="27"/>
    </row>
    <row r="517" spans="1:11" s="28" customFormat="1" ht="12">
      <c r="A517" s="1254"/>
      <c r="B517" s="1255"/>
      <c r="C517" s="1256"/>
      <c r="D517" s="1257"/>
      <c r="E517" s="70" t="s">
        <v>51</v>
      </c>
      <c r="F517" s="30">
        <f t="shared" si="215"/>
        <v>186</v>
      </c>
      <c r="G517" s="30">
        <v>186</v>
      </c>
      <c r="H517" s="30"/>
      <c r="I517" s="30"/>
      <c r="J517" s="48"/>
      <c r="K517" s="27"/>
    </row>
    <row r="518" spans="1:11" s="28" customFormat="1" ht="12">
      <c r="A518" s="1254"/>
      <c r="B518" s="1255"/>
      <c r="C518" s="1256"/>
      <c r="D518" s="1257"/>
      <c r="E518" s="70" t="s">
        <v>52</v>
      </c>
      <c r="F518" s="30">
        <f t="shared" si="215"/>
        <v>2125</v>
      </c>
      <c r="G518" s="30"/>
      <c r="H518" s="30">
        <v>2125</v>
      </c>
      <c r="I518" s="30"/>
      <c r="J518" s="48"/>
      <c r="K518" s="27"/>
    </row>
    <row r="519" spans="1:11" s="28" customFormat="1" ht="12">
      <c r="A519" s="1254"/>
      <c r="B519" s="1255"/>
      <c r="C519" s="1256"/>
      <c r="D519" s="1257"/>
      <c r="E519" s="70" t="s">
        <v>53</v>
      </c>
      <c r="F519" s="30">
        <f>SUM(G519:J519)</f>
        <v>375</v>
      </c>
      <c r="G519" s="30">
        <v>375</v>
      </c>
      <c r="H519" s="30"/>
      <c r="I519" s="30"/>
      <c r="J519" s="48"/>
      <c r="K519" s="27"/>
    </row>
    <row r="520" spans="1:11" s="28" customFormat="1" ht="21.95" customHeight="1">
      <c r="A520" s="1254"/>
      <c r="B520" s="1255"/>
      <c r="C520" s="1256"/>
      <c r="D520" s="1257"/>
      <c r="E520" s="38" t="s">
        <v>62</v>
      </c>
      <c r="F520" s="29">
        <f>SUM(F521:F528)</f>
        <v>102000</v>
      </c>
      <c r="G520" s="29">
        <f t="shared" ref="G520:J520" si="216">SUM(G521:G528)</f>
        <v>15300</v>
      </c>
      <c r="H520" s="29">
        <f t="shared" si="216"/>
        <v>86700</v>
      </c>
      <c r="I520" s="29">
        <f t="shared" si="216"/>
        <v>0</v>
      </c>
      <c r="J520" s="49">
        <f t="shared" si="216"/>
        <v>0</v>
      </c>
      <c r="K520" s="27"/>
    </row>
    <row r="521" spans="1:11" s="28" customFormat="1" ht="12">
      <c r="A521" s="1254"/>
      <c r="B521" s="1255"/>
      <c r="C521" s="1256"/>
      <c r="D521" s="1257"/>
      <c r="E521" s="70" t="s">
        <v>56</v>
      </c>
      <c r="F521" s="30">
        <f>SUM(G521:J521)</f>
        <v>6375</v>
      </c>
      <c r="G521" s="30"/>
      <c r="H521" s="30">
        <v>6375</v>
      </c>
      <c r="I521" s="30"/>
      <c r="J521" s="48"/>
      <c r="K521" s="27"/>
    </row>
    <row r="522" spans="1:11" s="28" customFormat="1" ht="12">
      <c r="A522" s="1254"/>
      <c r="B522" s="1255"/>
      <c r="C522" s="1256"/>
      <c r="D522" s="1257"/>
      <c r="E522" s="70" t="s">
        <v>57</v>
      </c>
      <c r="F522" s="30">
        <f t="shared" ref="F522:F527" si="217">SUM(G522:J522)</f>
        <v>1125</v>
      </c>
      <c r="G522" s="30">
        <v>1125</v>
      </c>
      <c r="H522" s="30"/>
      <c r="I522" s="30"/>
      <c r="J522" s="48"/>
      <c r="K522" s="27"/>
    </row>
    <row r="523" spans="1:11" s="28" customFormat="1" ht="12">
      <c r="A523" s="1254"/>
      <c r="B523" s="1255"/>
      <c r="C523" s="1256"/>
      <c r="D523" s="1257"/>
      <c r="E523" s="70" t="s">
        <v>207</v>
      </c>
      <c r="F523" s="30">
        <f t="shared" si="217"/>
        <v>425</v>
      </c>
      <c r="G523" s="30"/>
      <c r="H523" s="30">
        <v>425</v>
      </c>
      <c r="I523" s="30"/>
      <c r="J523" s="48"/>
      <c r="K523" s="27"/>
    </row>
    <row r="524" spans="1:11" s="28" customFormat="1" ht="12">
      <c r="A524" s="1254"/>
      <c r="B524" s="1255"/>
      <c r="C524" s="1256"/>
      <c r="D524" s="1257"/>
      <c r="E524" s="70" t="s">
        <v>103</v>
      </c>
      <c r="F524" s="30">
        <f t="shared" si="217"/>
        <v>75</v>
      </c>
      <c r="G524" s="30">
        <v>75</v>
      </c>
      <c r="H524" s="30"/>
      <c r="I524" s="30"/>
      <c r="J524" s="48"/>
      <c r="K524" s="27"/>
    </row>
    <row r="525" spans="1:11" s="28" customFormat="1" ht="12">
      <c r="A525" s="1254"/>
      <c r="B525" s="1255"/>
      <c r="C525" s="1256"/>
      <c r="D525" s="1257"/>
      <c r="E525" s="70" t="s">
        <v>136</v>
      </c>
      <c r="F525" s="30">
        <f t="shared" si="217"/>
        <v>30600</v>
      </c>
      <c r="G525" s="30"/>
      <c r="H525" s="30">
        <v>30600</v>
      </c>
      <c r="I525" s="30"/>
      <c r="J525" s="48"/>
      <c r="K525" s="27"/>
    </row>
    <row r="526" spans="1:11" s="28" customFormat="1" ht="12">
      <c r="A526" s="1254"/>
      <c r="B526" s="1255"/>
      <c r="C526" s="1256"/>
      <c r="D526" s="1257"/>
      <c r="E526" s="70" t="s">
        <v>137</v>
      </c>
      <c r="F526" s="30">
        <f t="shared" si="217"/>
        <v>5400</v>
      </c>
      <c r="G526" s="30">
        <v>5400</v>
      </c>
      <c r="H526" s="30"/>
      <c r="I526" s="30"/>
      <c r="J526" s="48"/>
      <c r="K526" s="27"/>
    </row>
    <row r="527" spans="1:11" s="28" customFormat="1" ht="12">
      <c r="A527" s="1254"/>
      <c r="B527" s="1255"/>
      <c r="C527" s="1256"/>
      <c r="D527" s="1257"/>
      <c r="E527" s="70" t="s">
        <v>128</v>
      </c>
      <c r="F527" s="30">
        <f t="shared" si="217"/>
        <v>49300</v>
      </c>
      <c r="G527" s="30"/>
      <c r="H527" s="30">
        <v>49300</v>
      </c>
      <c r="I527" s="30"/>
      <c r="J527" s="48"/>
      <c r="K527" s="27"/>
    </row>
    <row r="528" spans="1:11" s="28" customFormat="1" ht="12">
      <c r="A528" s="1254"/>
      <c r="B528" s="1255"/>
      <c r="C528" s="1256"/>
      <c r="D528" s="1257"/>
      <c r="E528" s="70" t="s">
        <v>109</v>
      </c>
      <c r="F528" s="30">
        <f>SUM(G528:J528)</f>
        <v>8700</v>
      </c>
      <c r="G528" s="30">
        <v>8700</v>
      </c>
      <c r="H528" s="30"/>
      <c r="I528" s="30"/>
      <c r="J528" s="48"/>
      <c r="K528" s="27"/>
    </row>
    <row r="529" spans="1:226" s="28" customFormat="1" ht="15" customHeight="1">
      <c r="A529" s="1254"/>
      <c r="B529" s="1255"/>
      <c r="C529" s="1256"/>
      <c r="D529" s="1257"/>
      <c r="E529" s="33" t="s">
        <v>63</v>
      </c>
      <c r="F529" s="32">
        <f>SUM(F530:F531)</f>
        <v>0</v>
      </c>
      <c r="G529" s="32">
        <f t="shared" ref="G529:J529" si="218">SUM(G530:G531)</f>
        <v>0</v>
      </c>
      <c r="H529" s="32">
        <f t="shared" si="218"/>
        <v>0</v>
      </c>
      <c r="I529" s="32">
        <f t="shared" si="218"/>
        <v>0</v>
      </c>
      <c r="J529" s="47">
        <f t="shared" si="218"/>
        <v>0</v>
      </c>
      <c r="K529" s="27"/>
    </row>
    <row r="530" spans="1:226" s="28" customFormat="1" ht="15" hidden="1" customHeight="1">
      <c r="A530" s="1254"/>
      <c r="B530" s="1255"/>
      <c r="C530" s="1256"/>
      <c r="D530" s="1257"/>
      <c r="E530" s="70"/>
      <c r="F530" s="30">
        <f t="shared" ref="F530:F531" si="219">SUM(G530:J530)</f>
        <v>0</v>
      </c>
      <c r="G530" s="30"/>
      <c r="H530" s="30"/>
      <c r="I530" s="30"/>
      <c r="J530" s="48"/>
      <c r="K530" s="27"/>
    </row>
    <row r="531" spans="1:226" s="28" customFormat="1" ht="15" hidden="1" customHeight="1">
      <c r="A531" s="1254"/>
      <c r="B531" s="1255"/>
      <c r="C531" s="1256"/>
      <c r="D531" s="1257"/>
      <c r="E531" s="41"/>
      <c r="F531" s="30">
        <f t="shared" si="219"/>
        <v>0</v>
      </c>
      <c r="G531" s="30"/>
      <c r="H531" s="30"/>
      <c r="I531" s="30"/>
      <c r="J531" s="48"/>
      <c r="K531" s="27"/>
    </row>
    <row r="532" spans="1:226" s="28" customFormat="1" ht="22.5" customHeight="1">
      <c r="A532" s="1254" t="s">
        <v>255</v>
      </c>
      <c r="B532" s="1255" t="s">
        <v>276</v>
      </c>
      <c r="C532" s="1256">
        <v>750</v>
      </c>
      <c r="D532" s="1257" t="s">
        <v>224</v>
      </c>
      <c r="E532" s="34" t="s">
        <v>32</v>
      </c>
      <c r="F532" s="35">
        <f>SUM(F533,F552)</f>
        <v>210093</v>
      </c>
      <c r="G532" s="35">
        <f t="shared" ref="G532:J532" si="220">SUM(G533,G552)</f>
        <v>31513</v>
      </c>
      <c r="H532" s="35">
        <f t="shared" si="220"/>
        <v>178580</v>
      </c>
      <c r="I532" s="35">
        <f t="shared" si="220"/>
        <v>0</v>
      </c>
      <c r="J532" s="46">
        <f t="shared" si="220"/>
        <v>0</v>
      </c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  <c r="FJ532" s="27"/>
      <c r="FK532" s="27"/>
      <c r="FL532" s="27"/>
      <c r="FM532" s="27"/>
      <c r="FN532" s="27"/>
      <c r="FO532" s="27"/>
      <c r="FP532" s="27"/>
      <c r="FQ532" s="27"/>
      <c r="FR532" s="27"/>
      <c r="FS532" s="27"/>
      <c r="FT532" s="27"/>
      <c r="FU532" s="27"/>
      <c r="FV532" s="27"/>
      <c r="FW532" s="27"/>
      <c r="FX532" s="27"/>
      <c r="FY532" s="27"/>
      <c r="FZ532" s="27"/>
      <c r="GA532" s="27"/>
      <c r="GB532" s="27"/>
      <c r="GC532" s="27"/>
      <c r="GD532" s="27"/>
      <c r="GE532" s="27"/>
      <c r="GF532" s="27"/>
      <c r="GG532" s="27"/>
      <c r="GH532" s="27"/>
      <c r="GI532" s="27"/>
      <c r="GJ532" s="27"/>
      <c r="GK532" s="27"/>
      <c r="GL532" s="27"/>
      <c r="GM532" s="27"/>
      <c r="GN532" s="27"/>
      <c r="GO532" s="27"/>
      <c r="GP532" s="27"/>
      <c r="GQ532" s="27"/>
      <c r="GR532" s="27"/>
      <c r="GS532" s="27"/>
      <c r="GT532" s="27"/>
      <c r="GU532" s="27"/>
      <c r="GV532" s="27"/>
      <c r="GW532" s="27"/>
      <c r="GX532" s="27"/>
      <c r="GY532" s="27"/>
      <c r="GZ532" s="27"/>
      <c r="HA532" s="27"/>
      <c r="HB532" s="27"/>
      <c r="HC532" s="27"/>
      <c r="HD532" s="27"/>
      <c r="HE532" s="27"/>
      <c r="HF532" s="27"/>
      <c r="HG532" s="27"/>
      <c r="HH532" s="27"/>
      <c r="HI532" s="27"/>
      <c r="HJ532" s="27"/>
      <c r="HK532" s="27"/>
      <c r="HL532" s="27"/>
      <c r="HM532" s="27"/>
      <c r="HN532" s="27"/>
      <c r="HO532" s="27"/>
      <c r="HP532" s="27"/>
      <c r="HQ532" s="27"/>
      <c r="HR532" s="27"/>
    </row>
    <row r="533" spans="1:226" s="28" customFormat="1" ht="21">
      <c r="A533" s="1254"/>
      <c r="B533" s="1255"/>
      <c r="C533" s="1256"/>
      <c r="D533" s="1257"/>
      <c r="E533" s="31" t="s">
        <v>75</v>
      </c>
      <c r="F533" s="32">
        <f>SUM(F534,F543)</f>
        <v>210093</v>
      </c>
      <c r="G533" s="32">
        <f t="shared" ref="G533:J533" si="221">SUM(G534,G543)</f>
        <v>31513</v>
      </c>
      <c r="H533" s="32">
        <f t="shared" si="221"/>
        <v>178580</v>
      </c>
      <c r="I533" s="32">
        <f t="shared" si="221"/>
        <v>0</v>
      </c>
      <c r="J533" s="47">
        <f t="shared" si="221"/>
        <v>0</v>
      </c>
      <c r="K533" s="27"/>
    </row>
    <row r="534" spans="1:226" s="28" customFormat="1" ht="22.5">
      <c r="A534" s="1254"/>
      <c r="B534" s="1255"/>
      <c r="C534" s="1256"/>
      <c r="D534" s="1257"/>
      <c r="E534" s="38" t="s">
        <v>61</v>
      </c>
      <c r="F534" s="29">
        <f>SUM(F535:F542)</f>
        <v>87801</v>
      </c>
      <c r="G534" s="29">
        <f>SUM(G535:G542)</f>
        <v>13170</v>
      </c>
      <c r="H534" s="29">
        <f t="shared" ref="H534:J534" si="222">SUM(H535:H542)</f>
        <v>74631</v>
      </c>
      <c r="I534" s="29">
        <f t="shared" si="222"/>
        <v>0</v>
      </c>
      <c r="J534" s="49">
        <f t="shared" si="222"/>
        <v>0</v>
      </c>
      <c r="K534" s="27"/>
    </row>
    <row r="535" spans="1:226" s="28" customFormat="1" ht="12">
      <c r="A535" s="1254"/>
      <c r="B535" s="1255"/>
      <c r="C535" s="1256"/>
      <c r="D535" s="1257"/>
      <c r="E535" s="66" t="s">
        <v>46</v>
      </c>
      <c r="F535" s="30">
        <f>SUM(G535:J535)</f>
        <v>52458</v>
      </c>
      <c r="G535" s="30"/>
      <c r="H535" s="30">
        <v>52458</v>
      </c>
      <c r="I535" s="30"/>
      <c r="J535" s="48"/>
      <c r="K535" s="27"/>
    </row>
    <row r="536" spans="1:226" s="28" customFormat="1" ht="12">
      <c r="A536" s="1254"/>
      <c r="B536" s="1255"/>
      <c r="C536" s="1256"/>
      <c r="D536" s="1257"/>
      <c r="E536" s="66" t="s">
        <v>47</v>
      </c>
      <c r="F536" s="30">
        <f t="shared" ref="F536:F541" si="223">SUM(G536:J536)</f>
        <v>9257</v>
      </c>
      <c r="G536" s="30">
        <v>9257</v>
      </c>
      <c r="H536" s="30"/>
      <c r="I536" s="30"/>
      <c r="J536" s="48"/>
      <c r="K536" s="27"/>
    </row>
    <row r="537" spans="1:226" s="28" customFormat="1" ht="12">
      <c r="A537" s="1254"/>
      <c r="B537" s="1255"/>
      <c r="C537" s="1256"/>
      <c r="D537" s="1257"/>
      <c r="E537" s="66" t="s">
        <v>48</v>
      </c>
      <c r="F537" s="30">
        <f t="shared" si="223"/>
        <v>9018</v>
      </c>
      <c r="G537" s="30"/>
      <c r="H537" s="30">
        <v>9018</v>
      </c>
      <c r="I537" s="30"/>
      <c r="J537" s="48"/>
      <c r="K537" s="27"/>
    </row>
    <row r="538" spans="1:226" s="28" customFormat="1" ht="12">
      <c r="A538" s="1254"/>
      <c r="B538" s="1255"/>
      <c r="C538" s="1256"/>
      <c r="D538" s="1257"/>
      <c r="E538" s="66" t="s">
        <v>49</v>
      </c>
      <c r="F538" s="30">
        <f t="shared" si="223"/>
        <v>1591</v>
      </c>
      <c r="G538" s="30">
        <v>1591</v>
      </c>
      <c r="H538" s="30"/>
      <c r="I538" s="30"/>
      <c r="J538" s="48"/>
      <c r="K538" s="27"/>
    </row>
    <row r="539" spans="1:226" s="28" customFormat="1" ht="12">
      <c r="A539" s="1254"/>
      <c r="B539" s="1255"/>
      <c r="C539" s="1256"/>
      <c r="D539" s="1257"/>
      <c r="E539" s="66" t="s">
        <v>50</v>
      </c>
      <c r="F539" s="30">
        <f t="shared" si="223"/>
        <v>1285</v>
      </c>
      <c r="G539" s="30"/>
      <c r="H539" s="30">
        <v>1285</v>
      </c>
      <c r="I539" s="30"/>
      <c r="J539" s="48"/>
      <c r="K539" s="27"/>
    </row>
    <row r="540" spans="1:226" s="28" customFormat="1" ht="12">
      <c r="A540" s="1254"/>
      <c r="B540" s="1255"/>
      <c r="C540" s="1256"/>
      <c r="D540" s="1257"/>
      <c r="E540" s="66" t="s">
        <v>51</v>
      </c>
      <c r="F540" s="30">
        <f t="shared" si="223"/>
        <v>227</v>
      </c>
      <c r="G540" s="30">
        <v>227</v>
      </c>
      <c r="H540" s="30"/>
      <c r="I540" s="30"/>
      <c r="J540" s="48"/>
      <c r="K540" s="27"/>
    </row>
    <row r="541" spans="1:226" s="28" customFormat="1" ht="12">
      <c r="A541" s="1254"/>
      <c r="B541" s="1255"/>
      <c r="C541" s="1256"/>
      <c r="D541" s="1257"/>
      <c r="E541" s="66" t="s">
        <v>52</v>
      </c>
      <c r="F541" s="30">
        <f t="shared" si="223"/>
        <v>11870</v>
      </c>
      <c r="G541" s="30"/>
      <c r="H541" s="30">
        <v>11870</v>
      </c>
      <c r="I541" s="30"/>
      <c r="J541" s="48"/>
      <c r="K541" s="27"/>
    </row>
    <row r="542" spans="1:226" s="28" customFormat="1" ht="12">
      <c r="A542" s="1254"/>
      <c r="B542" s="1255"/>
      <c r="C542" s="1256"/>
      <c r="D542" s="1257"/>
      <c r="E542" s="66" t="s">
        <v>53</v>
      </c>
      <c r="F542" s="30">
        <f>SUM(G542:J542)</f>
        <v>2095</v>
      </c>
      <c r="G542" s="30">
        <v>2095</v>
      </c>
      <c r="H542" s="30"/>
      <c r="I542" s="30"/>
      <c r="J542" s="48"/>
      <c r="K542" s="27"/>
    </row>
    <row r="543" spans="1:226" s="28" customFormat="1" ht="22.5">
      <c r="A543" s="1254"/>
      <c r="B543" s="1255"/>
      <c r="C543" s="1256"/>
      <c r="D543" s="1257"/>
      <c r="E543" s="38" t="s">
        <v>62</v>
      </c>
      <c r="F543" s="29">
        <f>SUM(F544:F551)</f>
        <v>122292</v>
      </c>
      <c r="G543" s="29">
        <f t="shared" ref="G543:J543" si="224">SUM(G544:G551)</f>
        <v>18343</v>
      </c>
      <c r="H543" s="29">
        <f t="shared" si="224"/>
        <v>103949</v>
      </c>
      <c r="I543" s="29">
        <f t="shared" si="224"/>
        <v>0</v>
      </c>
      <c r="J543" s="49">
        <f t="shared" si="224"/>
        <v>0</v>
      </c>
      <c r="K543" s="27"/>
    </row>
    <row r="544" spans="1:226" s="28" customFormat="1" ht="12">
      <c r="A544" s="1254"/>
      <c r="B544" s="1255"/>
      <c r="C544" s="1256"/>
      <c r="D544" s="1257"/>
      <c r="E544" s="66" t="s">
        <v>56</v>
      </c>
      <c r="F544" s="30">
        <f>SUM(G544:J544)</f>
        <v>30392</v>
      </c>
      <c r="G544" s="30"/>
      <c r="H544" s="30">
        <v>30392</v>
      </c>
      <c r="I544" s="30"/>
      <c r="J544" s="48"/>
      <c r="K544" s="27"/>
    </row>
    <row r="545" spans="1:226" s="28" customFormat="1" ht="12">
      <c r="A545" s="1254"/>
      <c r="B545" s="1255"/>
      <c r="C545" s="1256"/>
      <c r="D545" s="1257"/>
      <c r="E545" s="66" t="s">
        <v>57</v>
      </c>
      <c r="F545" s="30">
        <f t="shared" ref="F545:F550" si="225">SUM(G545:J545)</f>
        <v>5363</v>
      </c>
      <c r="G545" s="30">
        <v>5363</v>
      </c>
      <c r="H545" s="30"/>
      <c r="I545" s="30"/>
      <c r="J545" s="48"/>
      <c r="K545" s="27"/>
    </row>
    <row r="546" spans="1:226" s="28" customFormat="1" ht="12">
      <c r="A546" s="1254"/>
      <c r="B546" s="1255"/>
      <c r="C546" s="1256"/>
      <c r="D546" s="1257"/>
      <c r="E546" s="66" t="s">
        <v>207</v>
      </c>
      <c r="F546" s="30">
        <f t="shared" si="225"/>
        <v>4641</v>
      </c>
      <c r="G546" s="30"/>
      <c r="H546" s="30">
        <v>4641</v>
      </c>
      <c r="I546" s="30"/>
      <c r="J546" s="48"/>
      <c r="K546" s="27"/>
    </row>
    <row r="547" spans="1:226" s="28" customFormat="1" ht="12">
      <c r="A547" s="1254"/>
      <c r="B547" s="1255"/>
      <c r="C547" s="1256"/>
      <c r="D547" s="1257"/>
      <c r="E547" s="66" t="s">
        <v>103</v>
      </c>
      <c r="F547" s="30">
        <f t="shared" si="225"/>
        <v>819</v>
      </c>
      <c r="G547" s="30">
        <v>819</v>
      </c>
      <c r="H547" s="30"/>
      <c r="I547" s="30"/>
      <c r="J547" s="48"/>
      <c r="K547" s="27"/>
    </row>
    <row r="548" spans="1:226" s="28" customFormat="1" ht="12">
      <c r="A548" s="1254"/>
      <c r="B548" s="1255"/>
      <c r="C548" s="1256"/>
      <c r="D548" s="1257"/>
      <c r="E548" s="66" t="s">
        <v>136</v>
      </c>
      <c r="F548" s="30">
        <f t="shared" si="225"/>
        <v>32987</v>
      </c>
      <c r="G548" s="30"/>
      <c r="H548" s="30">
        <v>32987</v>
      </c>
      <c r="I548" s="30"/>
      <c r="J548" s="48"/>
      <c r="K548" s="27"/>
    </row>
    <row r="549" spans="1:226" s="28" customFormat="1" ht="12">
      <c r="A549" s="1254"/>
      <c r="B549" s="1255"/>
      <c r="C549" s="1256"/>
      <c r="D549" s="1257"/>
      <c r="E549" s="66" t="s">
        <v>137</v>
      </c>
      <c r="F549" s="30">
        <f t="shared" si="225"/>
        <v>5821</v>
      </c>
      <c r="G549" s="30">
        <v>5821</v>
      </c>
      <c r="H549" s="30"/>
      <c r="I549" s="30"/>
      <c r="J549" s="48"/>
      <c r="K549" s="27"/>
    </row>
    <row r="550" spans="1:226" s="28" customFormat="1" ht="12">
      <c r="A550" s="1254"/>
      <c r="B550" s="1255"/>
      <c r="C550" s="1256"/>
      <c r="D550" s="1257"/>
      <c r="E550" s="66" t="s">
        <v>128</v>
      </c>
      <c r="F550" s="30">
        <f t="shared" si="225"/>
        <v>35929</v>
      </c>
      <c r="G550" s="30"/>
      <c r="H550" s="30">
        <v>35929</v>
      </c>
      <c r="I550" s="30"/>
      <c r="J550" s="48"/>
      <c r="K550" s="27"/>
    </row>
    <row r="551" spans="1:226" s="28" customFormat="1" ht="12">
      <c r="A551" s="1254"/>
      <c r="B551" s="1255"/>
      <c r="C551" s="1256"/>
      <c r="D551" s="1257"/>
      <c r="E551" s="66" t="s">
        <v>109</v>
      </c>
      <c r="F551" s="30">
        <f>SUM(G551:J551)</f>
        <v>6340</v>
      </c>
      <c r="G551" s="30">
        <v>6340</v>
      </c>
      <c r="H551" s="30"/>
      <c r="I551" s="30"/>
      <c r="J551" s="48"/>
      <c r="K551" s="27"/>
    </row>
    <row r="552" spans="1:226" s="28" customFormat="1" ht="20.100000000000001" customHeight="1" thickBot="1">
      <c r="A552" s="1254"/>
      <c r="B552" s="1255"/>
      <c r="C552" s="1256"/>
      <c r="D552" s="1257"/>
      <c r="E552" s="33" t="s">
        <v>63</v>
      </c>
      <c r="F552" s="32">
        <f>SUM(F553:F554)</f>
        <v>0</v>
      </c>
      <c r="G552" s="32">
        <f t="shared" ref="G552:J552" si="226">SUM(G553:G554)</f>
        <v>0</v>
      </c>
      <c r="H552" s="32">
        <f t="shared" si="226"/>
        <v>0</v>
      </c>
      <c r="I552" s="32">
        <f t="shared" si="226"/>
        <v>0</v>
      </c>
      <c r="J552" s="47">
        <f t="shared" si="226"/>
        <v>0</v>
      </c>
      <c r="K552" s="27"/>
    </row>
    <row r="553" spans="1:226" s="28" customFormat="1" ht="15" hidden="1" customHeight="1">
      <c r="A553" s="1254"/>
      <c r="B553" s="1255"/>
      <c r="C553" s="1256"/>
      <c r="D553" s="1257"/>
      <c r="E553" s="66"/>
      <c r="F553" s="30">
        <f t="shared" ref="F553:F554" si="227">SUM(G553:J553)</f>
        <v>0</v>
      </c>
      <c r="G553" s="30"/>
      <c r="H553" s="30"/>
      <c r="I553" s="30"/>
      <c r="J553" s="48"/>
      <c r="K553" s="27"/>
    </row>
    <row r="554" spans="1:226" s="28" customFormat="1" ht="15" hidden="1" customHeight="1" thickBot="1">
      <c r="A554" s="1266"/>
      <c r="B554" s="1267"/>
      <c r="C554" s="1268"/>
      <c r="D554" s="1269"/>
      <c r="E554" s="50"/>
      <c r="F554" s="51">
        <f t="shared" si="227"/>
        <v>0</v>
      </c>
      <c r="G554" s="51"/>
      <c r="H554" s="51"/>
      <c r="I554" s="51"/>
      <c r="J554" s="52"/>
      <c r="K554" s="27"/>
    </row>
    <row r="555" spans="1:226" s="24" customFormat="1" ht="20.100000000000001" customHeight="1">
      <c r="A555" s="606" t="s">
        <v>35</v>
      </c>
      <c r="B555" s="1262" t="s">
        <v>40</v>
      </c>
      <c r="C555" s="1262"/>
      <c r="D555" s="1262"/>
      <c r="E555" s="1262"/>
      <c r="F555" s="607">
        <f>F557+F568+F580+F593+F604+F615+F626+F637+F648+F659+F671+F682</f>
        <v>449458506</v>
      </c>
      <c r="G555" s="607">
        <f t="shared" ref="G555:J555" si="228">G557+G568+G580+G593+G604+G615+G626+G637+G648+G659+G671+G682</f>
        <v>69474555</v>
      </c>
      <c r="H555" s="607">
        <f t="shared" si="228"/>
        <v>353170540</v>
      </c>
      <c r="I555" s="607">
        <f t="shared" si="228"/>
        <v>26813411</v>
      </c>
      <c r="J555" s="607">
        <f t="shared" si="228"/>
        <v>0</v>
      </c>
    </row>
    <row r="556" spans="1:226" s="4" customFormat="1">
      <c r="A556" s="1263"/>
      <c r="B556" s="1264"/>
      <c r="C556" s="1264"/>
      <c r="D556" s="1264"/>
      <c r="E556" s="1264"/>
      <c r="F556" s="1264"/>
      <c r="G556" s="1264"/>
      <c r="H556" s="1264"/>
      <c r="I556" s="1264"/>
      <c r="J556" s="1265"/>
    </row>
    <row r="557" spans="1:226" s="28" customFormat="1" ht="22.5" customHeight="1">
      <c r="A557" s="1254" t="s">
        <v>33</v>
      </c>
      <c r="B557" s="1255" t="s">
        <v>202</v>
      </c>
      <c r="C557" s="1256">
        <v>600</v>
      </c>
      <c r="D557" s="1257" t="s">
        <v>190</v>
      </c>
      <c r="E557" s="34" t="s">
        <v>32</v>
      </c>
      <c r="F557" s="35">
        <f>SUM(F558,F565)</f>
        <v>21272910</v>
      </c>
      <c r="G557" s="35">
        <f t="shared" ref="G557:J557" si="229">SUM(G558,G565)</f>
        <v>1352526</v>
      </c>
      <c r="H557" s="35">
        <f t="shared" si="229"/>
        <v>18081973</v>
      </c>
      <c r="I557" s="35">
        <f t="shared" si="229"/>
        <v>1838411</v>
      </c>
      <c r="J557" s="46">
        <f t="shared" si="229"/>
        <v>0</v>
      </c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  <c r="FJ557" s="27"/>
      <c r="FK557" s="27"/>
      <c r="FL557" s="27"/>
      <c r="FM557" s="27"/>
      <c r="FN557" s="27"/>
      <c r="FO557" s="27"/>
      <c r="FP557" s="27"/>
      <c r="FQ557" s="27"/>
      <c r="FR557" s="27"/>
      <c r="FS557" s="27"/>
      <c r="FT557" s="27"/>
      <c r="FU557" s="27"/>
      <c r="FV557" s="27"/>
      <c r="FW557" s="27"/>
      <c r="FX557" s="27"/>
      <c r="FY557" s="27"/>
      <c r="FZ557" s="27"/>
      <c r="GA557" s="27"/>
      <c r="GB557" s="27"/>
      <c r="GC557" s="27"/>
      <c r="GD557" s="27"/>
      <c r="GE557" s="27"/>
      <c r="GF557" s="27"/>
      <c r="GG557" s="27"/>
      <c r="GH557" s="27"/>
      <c r="GI557" s="27"/>
      <c r="GJ557" s="27"/>
      <c r="GK557" s="27"/>
      <c r="GL557" s="27"/>
      <c r="GM557" s="27"/>
      <c r="GN557" s="27"/>
      <c r="GO557" s="27"/>
      <c r="GP557" s="27"/>
      <c r="GQ557" s="27"/>
      <c r="GR557" s="27"/>
      <c r="GS557" s="27"/>
      <c r="GT557" s="27"/>
      <c r="GU557" s="27"/>
      <c r="GV557" s="27"/>
      <c r="GW557" s="27"/>
      <c r="GX557" s="27"/>
      <c r="GY557" s="27"/>
      <c r="GZ557" s="27"/>
      <c r="HA557" s="27"/>
      <c r="HB557" s="27"/>
      <c r="HC557" s="27"/>
      <c r="HD557" s="27"/>
      <c r="HE557" s="27"/>
      <c r="HF557" s="27"/>
      <c r="HG557" s="27"/>
      <c r="HH557" s="27"/>
      <c r="HI557" s="27"/>
      <c r="HJ557" s="27"/>
      <c r="HK557" s="27"/>
      <c r="HL557" s="27"/>
      <c r="HM557" s="27"/>
      <c r="HN557" s="27"/>
      <c r="HO557" s="27"/>
      <c r="HP557" s="27"/>
      <c r="HQ557" s="27"/>
      <c r="HR557" s="27"/>
    </row>
    <row r="558" spans="1:226" s="28" customFormat="1" ht="20.100000000000001" customHeight="1">
      <c r="A558" s="1254"/>
      <c r="B558" s="1255"/>
      <c r="C558" s="1256"/>
      <c r="D558" s="1257"/>
      <c r="E558" s="31" t="s">
        <v>74</v>
      </c>
      <c r="F558" s="32">
        <f>SUM(F559,F562)</f>
        <v>0</v>
      </c>
      <c r="G558" s="32">
        <f t="shared" ref="G558:J558" si="230">SUM(G559,G562)</f>
        <v>0</v>
      </c>
      <c r="H558" s="32">
        <f t="shared" si="230"/>
        <v>0</v>
      </c>
      <c r="I558" s="32">
        <f t="shared" si="230"/>
        <v>0</v>
      </c>
      <c r="J558" s="47">
        <f t="shared" si="230"/>
        <v>0</v>
      </c>
      <c r="K558" s="27"/>
    </row>
    <row r="559" spans="1:226" s="28" customFormat="1" ht="22.5" hidden="1">
      <c r="A559" s="1254"/>
      <c r="B559" s="1255"/>
      <c r="C559" s="1256"/>
      <c r="D559" s="1257"/>
      <c r="E559" s="38" t="s">
        <v>61</v>
      </c>
      <c r="F559" s="29">
        <f>SUM(F560:F561)</f>
        <v>0</v>
      </c>
      <c r="G559" s="29">
        <f t="shared" ref="G559:J559" si="231">SUM(G560:G561)</f>
        <v>0</v>
      </c>
      <c r="H559" s="29">
        <f t="shared" si="231"/>
        <v>0</v>
      </c>
      <c r="I559" s="29">
        <f t="shared" si="231"/>
        <v>0</v>
      </c>
      <c r="J559" s="49">
        <f t="shared" si="231"/>
        <v>0</v>
      </c>
      <c r="K559" s="27"/>
    </row>
    <row r="560" spans="1:226" s="28" customFormat="1" ht="15" hidden="1" customHeight="1">
      <c r="A560" s="1254"/>
      <c r="B560" s="1255"/>
      <c r="C560" s="1256"/>
      <c r="D560" s="1257"/>
      <c r="E560" s="66"/>
      <c r="F560" s="30">
        <f>SUM(G560:J560)</f>
        <v>0</v>
      </c>
      <c r="G560" s="30"/>
      <c r="H560" s="30"/>
      <c r="I560" s="30"/>
      <c r="J560" s="48"/>
      <c r="K560" s="27"/>
    </row>
    <row r="561" spans="1:226" s="28" customFormat="1" ht="15" hidden="1" customHeight="1">
      <c r="A561" s="1254"/>
      <c r="B561" s="1255"/>
      <c r="C561" s="1256"/>
      <c r="D561" s="1257"/>
      <c r="E561" s="66"/>
      <c r="F561" s="30">
        <f>SUM(G561:J561)</f>
        <v>0</v>
      </c>
      <c r="G561" s="30"/>
      <c r="H561" s="30"/>
      <c r="I561" s="30"/>
      <c r="J561" s="48"/>
      <c r="K561" s="27"/>
    </row>
    <row r="562" spans="1:226" s="28" customFormat="1" ht="22.5" hidden="1">
      <c r="A562" s="1254"/>
      <c r="B562" s="1255"/>
      <c r="C562" s="1256"/>
      <c r="D562" s="1257"/>
      <c r="E562" s="38" t="s">
        <v>62</v>
      </c>
      <c r="F562" s="29">
        <f>SUM(F563:F564)</f>
        <v>0</v>
      </c>
      <c r="G562" s="29">
        <f t="shared" ref="G562:J562" si="232">SUM(G563:G564)</f>
        <v>0</v>
      </c>
      <c r="H562" s="29">
        <f t="shared" si="232"/>
        <v>0</v>
      </c>
      <c r="I562" s="29">
        <f t="shared" si="232"/>
        <v>0</v>
      </c>
      <c r="J562" s="49">
        <f t="shared" si="232"/>
        <v>0</v>
      </c>
      <c r="K562" s="27"/>
    </row>
    <row r="563" spans="1:226" s="28" customFormat="1" ht="15" hidden="1" customHeight="1">
      <c r="A563" s="1254"/>
      <c r="B563" s="1255"/>
      <c r="C563" s="1256"/>
      <c r="D563" s="1257"/>
      <c r="E563" s="66"/>
      <c r="F563" s="30">
        <f>SUM(G563:J563)</f>
        <v>0</v>
      </c>
      <c r="G563" s="30"/>
      <c r="H563" s="30"/>
      <c r="I563" s="30"/>
      <c r="J563" s="48"/>
      <c r="K563" s="27"/>
    </row>
    <row r="564" spans="1:226" s="28" customFormat="1" ht="15" hidden="1" customHeight="1">
      <c r="A564" s="1254"/>
      <c r="B564" s="1255"/>
      <c r="C564" s="1256"/>
      <c r="D564" s="1257"/>
      <c r="E564" s="66"/>
      <c r="F564" s="30">
        <f>SUM(G564:J564)</f>
        <v>0</v>
      </c>
      <c r="G564" s="30"/>
      <c r="H564" s="30"/>
      <c r="I564" s="30"/>
      <c r="J564" s="48"/>
      <c r="K564" s="27"/>
    </row>
    <row r="565" spans="1:226" s="28" customFormat="1" ht="20.100000000000001" customHeight="1">
      <c r="A565" s="1254"/>
      <c r="B565" s="1255"/>
      <c r="C565" s="1256"/>
      <c r="D565" s="1257"/>
      <c r="E565" s="33" t="s">
        <v>63</v>
      </c>
      <c r="F565" s="32">
        <f t="shared" ref="F565:J565" si="233">SUM(F566:F567)</f>
        <v>21272910</v>
      </c>
      <c r="G565" s="32">
        <f t="shared" si="233"/>
        <v>1352526</v>
      </c>
      <c r="H565" s="32">
        <f t="shared" si="233"/>
        <v>18081973</v>
      </c>
      <c r="I565" s="32">
        <f t="shared" si="233"/>
        <v>1838411</v>
      </c>
      <c r="J565" s="47">
        <f t="shared" si="233"/>
        <v>0</v>
      </c>
      <c r="K565" s="69"/>
      <c r="L565" s="69"/>
      <c r="M565" s="69"/>
      <c r="N565" s="69"/>
      <c r="O565" s="69"/>
    </row>
    <row r="566" spans="1:226" s="28" customFormat="1" ht="12">
      <c r="A566" s="1254"/>
      <c r="B566" s="1255"/>
      <c r="C566" s="1256"/>
      <c r="D566" s="1257"/>
      <c r="E566" s="66" t="s">
        <v>182</v>
      </c>
      <c r="F566" s="30">
        <f t="shared" ref="F566:F567" si="234">SUM(G566:J566)</f>
        <v>18081973</v>
      </c>
      <c r="G566" s="30"/>
      <c r="H566" s="30">
        <v>18081973</v>
      </c>
      <c r="I566" s="30"/>
      <c r="J566" s="48"/>
      <c r="K566" s="27"/>
    </row>
    <row r="567" spans="1:226" s="28" customFormat="1" ht="12">
      <c r="A567" s="1258"/>
      <c r="B567" s="1259"/>
      <c r="C567" s="1260"/>
      <c r="D567" s="1261"/>
      <c r="E567" s="57">
        <v>6059</v>
      </c>
      <c r="F567" s="43">
        <f t="shared" si="234"/>
        <v>3190937</v>
      </c>
      <c r="G567" s="43">
        <v>1352526</v>
      </c>
      <c r="H567" s="43"/>
      <c r="I567" s="43">
        <v>1838411</v>
      </c>
      <c r="J567" s="58"/>
      <c r="K567" s="27"/>
    </row>
    <row r="568" spans="1:226" s="28" customFormat="1" ht="22.5" customHeight="1">
      <c r="A568" s="1254" t="s">
        <v>86</v>
      </c>
      <c r="B568" s="1255" t="s">
        <v>201</v>
      </c>
      <c r="C568" s="1256">
        <v>600</v>
      </c>
      <c r="D568" s="1257" t="s">
        <v>190</v>
      </c>
      <c r="E568" s="34" t="s">
        <v>32</v>
      </c>
      <c r="F568" s="35">
        <f>SUM(F569,F576)</f>
        <v>8070289</v>
      </c>
      <c r="G568" s="35">
        <f t="shared" ref="G568:J568" si="235">SUM(G569,G576)</f>
        <v>1220907</v>
      </c>
      <c r="H568" s="35">
        <f t="shared" si="235"/>
        <v>6849382</v>
      </c>
      <c r="I568" s="35">
        <f t="shared" si="235"/>
        <v>0</v>
      </c>
      <c r="J568" s="46">
        <f t="shared" si="235"/>
        <v>0</v>
      </c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  <c r="FJ568" s="27"/>
      <c r="FK568" s="27"/>
      <c r="FL568" s="27"/>
      <c r="FM568" s="27"/>
      <c r="FN568" s="27"/>
      <c r="FO568" s="27"/>
      <c r="FP568" s="27"/>
      <c r="FQ568" s="27"/>
      <c r="FR568" s="27"/>
      <c r="FS568" s="27"/>
      <c r="FT568" s="27"/>
      <c r="FU568" s="27"/>
      <c r="FV568" s="27"/>
      <c r="FW568" s="27"/>
      <c r="FX568" s="27"/>
      <c r="FY568" s="27"/>
      <c r="FZ568" s="27"/>
      <c r="GA568" s="27"/>
      <c r="GB568" s="27"/>
      <c r="GC568" s="27"/>
      <c r="GD568" s="27"/>
      <c r="GE568" s="27"/>
      <c r="GF568" s="27"/>
      <c r="GG568" s="27"/>
      <c r="GH568" s="27"/>
      <c r="GI568" s="27"/>
      <c r="GJ568" s="27"/>
      <c r="GK568" s="27"/>
      <c r="GL568" s="27"/>
      <c r="GM568" s="27"/>
      <c r="GN568" s="27"/>
      <c r="GO568" s="27"/>
      <c r="GP568" s="27"/>
      <c r="GQ568" s="27"/>
      <c r="GR568" s="27"/>
      <c r="GS568" s="27"/>
      <c r="GT568" s="27"/>
      <c r="GU568" s="27"/>
      <c r="GV568" s="27"/>
      <c r="GW568" s="27"/>
      <c r="GX568" s="27"/>
      <c r="GY568" s="27"/>
      <c r="GZ568" s="27"/>
      <c r="HA568" s="27"/>
      <c r="HB568" s="27"/>
      <c r="HC568" s="27"/>
      <c r="HD568" s="27"/>
      <c r="HE568" s="27"/>
      <c r="HF568" s="27"/>
      <c r="HG568" s="27"/>
      <c r="HH568" s="27"/>
      <c r="HI568" s="27"/>
      <c r="HJ568" s="27"/>
      <c r="HK568" s="27"/>
      <c r="HL568" s="27"/>
      <c r="HM568" s="27"/>
      <c r="HN568" s="27"/>
      <c r="HO568" s="27"/>
      <c r="HP568" s="27"/>
      <c r="HQ568" s="27"/>
      <c r="HR568" s="27"/>
    </row>
    <row r="569" spans="1:226" s="28" customFormat="1" ht="20.100000000000001" customHeight="1">
      <c r="A569" s="1254"/>
      <c r="B569" s="1255"/>
      <c r="C569" s="1256"/>
      <c r="D569" s="1257"/>
      <c r="E569" s="31" t="s">
        <v>74</v>
      </c>
      <c r="F569" s="32">
        <f>SUM(F570,F573)</f>
        <v>0</v>
      </c>
      <c r="G569" s="32">
        <f t="shared" ref="G569:J569" si="236">SUM(G570,G573)</f>
        <v>0</v>
      </c>
      <c r="H569" s="32">
        <f t="shared" si="236"/>
        <v>0</v>
      </c>
      <c r="I569" s="32">
        <f t="shared" si="236"/>
        <v>0</v>
      </c>
      <c r="J569" s="47">
        <f t="shared" si="236"/>
        <v>0</v>
      </c>
      <c r="K569" s="27"/>
    </row>
    <row r="570" spans="1:226" s="28" customFormat="1" ht="22.5" hidden="1">
      <c r="A570" s="1254"/>
      <c r="B570" s="1255"/>
      <c r="C570" s="1256"/>
      <c r="D570" s="1257"/>
      <c r="E570" s="38" t="s">
        <v>61</v>
      </c>
      <c r="F570" s="29">
        <f>SUM(F571:F572)</f>
        <v>0</v>
      </c>
      <c r="G570" s="29">
        <f t="shared" ref="G570:J570" si="237">SUM(G571:G572)</f>
        <v>0</v>
      </c>
      <c r="H570" s="29">
        <f t="shared" si="237"/>
        <v>0</v>
      </c>
      <c r="I570" s="29">
        <f t="shared" si="237"/>
        <v>0</v>
      </c>
      <c r="J570" s="49">
        <f t="shared" si="237"/>
        <v>0</v>
      </c>
      <c r="K570" s="27"/>
    </row>
    <row r="571" spans="1:226" s="28" customFormat="1" ht="15" hidden="1" customHeight="1">
      <c r="A571" s="1254"/>
      <c r="B571" s="1255"/>
      <c r="C571" s="1256"/>
      <c r="D571" s="1257"/>
      <c r="E571" s="70"/>
      <c r="F571" s="30">
        <f>SUM(G571:J571)</f>
        <v>0</v>
      </c>
      <c r="G571" s="30"/>
      <c r="H571" s="30"/>
      <c r="I571" s="30"/>
      <c r="J571" s="48"/>
      <c r="K571" s="27"/>
    </row>
    <row r="572" spans="1:226" s="28" customFormat="1" ht="15" hidden="1" customHeight="1">
      <c r="A572" s="1254"/>
      <c r="B572" s="1255"/>
      <c r="C572" s="1256"/>
      <c r="D572" s="1257"/>
      <c r="E572" s="70"/>
      <c r="F572" s="30">
        <f>SUM(G572:J572)</f>
        <v>0</v>
      </c>
      <c r="G572" s="30"/>
      <c r="H572" s="30"/>
      <c r="I572" s="30"/>
      <c r="J572" s="48"/>
      <c r="K572" s="27"/>
    </row>
    <row r="573" spans="1:226" s="28" customFormat="1" ht="22.5" hidden="1">
      <c r="A573" s="1254"/>
      <c r="B573" s="1255"/>
      <c r="C573" s="1256"/>
      <c r="D573" s="1257"/>
      <c r="E573" s="38" t="s">
        <v>62</v>
      </c>
      <c r="F573" s="29">
        <f>SUM(F574:F575)</f>
        <v>0</v>
      </c>
      <c r="G573" s="29">
        <f t="shared" ref="G573:J573" si="238">SUM(G574:G575)</f>
        <v>0</v>
      </c>
      <c r="H573" s="29">
        <f t="shared" si="238"/>
        <v>0</v>
      </c>
      <c r="I573" s="29">
        <f t="shared" si="238"/>
        <v>0</v>
      </c>
      <c r="J573" s="49">
        <f t="shared" si="238"/>
        <v>0</v>
      </c>
      <c r="K573" s="27"/>
    </row>
    <row r="574" spans="1:226" s="28" customFormat="1" ht="15" hidden="1" customHeight="1">
      <c r="A574" s="1254"/>
      <c r="B574" s="1255"/>
      <c r="C574" s="1256"/>
      <c r="D574" s="1257"/>
      <c r="E574" s="70"/>
      <c r="F574" s="30">
        <f>SUM(G574:J574)</f>
        <v>0</v>
      </c>
      <c r="G574" s="30"/>
      <c r="H574" s="30"/>
      <c r="I574" s="30"/>
      <c r="J574" s="48"/>
      <c r="K574" s="27"/>
    </row>
    <row r="575" spans="1:226" s="28" customFormat="1" ht="15" hidden="1" customHeight="1">
      <c r="A575" s="1254"/>
      <c r="B575" s="1255"/>
      <c r="C575" s="1256"/>
      <c r="D575" s="1257"/>
      <c r="E575" s="70"/>
      <c r="F575" s="30">
        <f>SUM(G575:J575)</f>
        <v>0</v>
      </c>
      <c r="G575" s="30"/>
      <c r="H575" s="30"/>
      <c r="I575" s="30"/>
      <c r="J575" s="48"/>
      <c r="K575" s="27"/>
    </row>
    <row r="576" spans="1:226" s="28" customFormat="1" ht="20.100000000000001" customHeight="1">
      <c r="A576" s="1254"/>
      <c r="B576" s="1255"/>
      <c r="C576" s="1256"/>
      <c r="D576" s="1257"/>
      <c r="E576" s="33" t="s">
        <v>63</v>
      </c>
      <c r="F576" s="32">
        <f t="shared" ref="F576:J576" si="239">SUM(F577:F579)</f>
        <v>8070289</v>
      </c>
      <c r="G576" s="32">
        <f t="shared" si="239"/>
        <v>1220907</v>
      </c>
      <c r="H576" s="32">
        <f t="shared" si="239"/>
        <v>6849382</v>
      </c>
      <c r="I576" s="32">
        <f t="shared" si="239"/>
        <v>0</v>
      </c>
      <c r="J576" s="47">
        <f t="shared" si="239"/>
        <v>0</v>
      </c>
      <c r="K576" s="27"/>
    </row>
    <row r="577" spans="1:226" s="28" customFormat="1" ht="12">
      <c r="A577" s="1254"/>
      <c r="B577" s="1255"/>
      <c r="C577" s="1256"/>
      <c r="D577" s="1257"/>
      <c r="E577" s="70" t="s">
        <v>181</v>
      </c>
      <c r="F577" s="30">
        <f t="shared" ref="F577:F579" si="240">SUM(G577:J577)</f>
        <v>12192</v>
      </c>
      <c r="G577" s="30">
        <v>12192</v>
      </c>
      <c r="H577" s="30"/>
      <c r="I577" s="30"/>
      <c r="J577" s="48"/>
      <c r="K577" s="27"/>
    </row>
    <row r="578" spans="1:226" s="28" customFormat="1" ht="12">
      <c r="A578" s="1258"/>
      <c r="B578" s="1259"/>
      <c r="C578" s="1260"/>
      <c r="D578" s="1261"/>
      <c r="E578" s="71" t="s">
        <v>182</v>
      </c>
      <c r="F578" s="30">
        <f t="shared" si="240"/>
        <v>6849382</v>
      </c>
      <c r="G578" s="43"/>
      <c r="H578" s="43">
        <v>6849382</v>
      </c>
      <c r="I578" s="43"/>
      <c r="J578" s="58"/>
      <c r="K578" s="27"/>
    </row>
    <row r="579" spans="1:226" s="28" customFormat="1" ht="12">
      <c r="A579" s="1254"/>
      <c r="B579" s="1255"/>
      <c r="C579" s="1256"/>
      <c r="D579" s="1257"/>
      <c r="E579" s="41">
        <v>6059</v>
      </c>
      <c r="F579" s="30">
        <f t="shared" si="240"/>
        <v>1208715</v>
      </c>
      <c r="G579" s="30">
        <v>1208715</v>
      </c>
      <c r="H579" s="30"/>
      <c r="I579" s="30"/>
      <c r="J579" s="48"/>
      <c r="K579" s="27"/>
    </row>
    <row r="580" spans="1:226" s="28" customFormat="1" ht="22.5" customHeight="1">
      <c r="A580" s="1254" t="s">
        <v>111</v>
      </c>
      <c r="B580" s="1255" t="s">
        <v>221</v>
      </c>
      <c r="C580" s="1256">
        <v>600</v>
      </c>
      <c r="D580" s="1257" t="s">
        <v>190</v>
      </c>
      <c r="E580" s="34" t="s">
        <v>32</v>
      </c>
      <c r="F580" s="35">
        <f>SUM(F581,F588)</f>
        <v>7000000</v>
      </c>
      <c r="G580" s="35">
        <f t="shared" ref="G580:J580" si="241">SUM(G581,G588)</f>
        <v>350000</v>
      </c>
      <c r="H580" s="35">
        <f t="shared" si="241"/>
        <v>3500000</v>
      </c>
      <c r="I580" s="35">
        <f t="shared" si="241"/>
        <v>3150000</v>
      </c>
      <c r="J580" s="46">
        <f t="shared" si="241"/>
        <v>0</v>
      </c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  <c r="FJ580" s="27"/>
      <c r="FK580" s="27"/>
      <c r="FL580" s="27"/>
      <c r="FM580" s="27"/>
      <c r="FN580" s="27"/>
      <c r="FO580" s="27"/>
      <c r="FP580" s="27"/>
      <c r="FQ580" s="27"/>
      <c r="FR580" s="27"/>
      <c r="FS580" s="27"/>
      <c r="FT580" s="27"/>
      <c r="FU580" s="27"/>
      <c r="FV580" s="27"/>
      <c r="FW580" s="27"/>
      <c r="FX580" s="27"/>
      <c r="FY580" s="27"/>
      <c r="FZ580" s="27"/>
      <c r="GA580" s="27"/>
      <c r="GB580" s="27"/>
      <c r="GC580" s="27"/>
      <c r="GD580" s="27"/>
      <c r="GE580" s="27"/>
      <c r="GF580" s="27"/>
      <c r="GG580" s="27"/>
      <c r="GH580" s="27"/>
      <c r="GI580" s="27"/>
      <c r="GJ580" s="27"/>
      <c r="GK580" s="27"/>
      <c r="GL580" s="27"/>
      <c r="GM580" s="27"/>
      <c r="GN580" s="27"/>
      <c r="GO580" s="27"/>
      <c r="GP580" s="27"/>
      <c r="GQ580" s="27"/>
      <c r="GR580" s="27"/>
      <c r="GS580" s="27"/>
      <c r="GT580" s="27"/>
      <c r="GU580" s="27"/>
      <c r="GV580" s="27"/>
      <c r="GW580" s="27"/>
      <c r="GX580" s="27"/>
      <c r="GY580" s="27"/>
      <c r="GZ580" s="27"/>
      <c r="HA580" s="27"/>
      <c r="HB580" s="27"/>
      <c r="HC580" s="27"/>
      <c r="HD580" s="27"/>
      <c r="HE580" s="27"/>
      <c r="HF580" s="27"/>
      <c r="HG580" s="27"/>
      <c r="HH580" s="27"/>
      <c r="HI580" s="27"/>
      <c r="HJ580" s="27"/>
      <c r="HK580" s="27"/>
      <c r="HL580" s="27"/>
      <c r="HM580" s="27"/>
      <c r="HN580" s="27"/>
      <c r="HO580" s="27"/>
      <c r="HP580" s="27"/>
      <c r="HQ580" s="27"/>
      <c r="HR580" s="27"/>
    </row>
    <row r="581" spans="1:226" s="28" customFormat="1" ht="20.100000000000001" customHeight="1">
      <c r="A581" s="1254"/>
      <c r="B581" s="1255"/>
      <c r="C581" s="1256"/>
      <c r="D581" s="1257"/>
      <c r="E581" s="31" t="s">
        <v>74</v>
      </c>
      <c r="F581" s="32">
        <f>SUM(F582,F585)</f>
        <v>0</v>
      </c>
      <c r="G581" s="32">
        <f t="shared" ref="G581:J581" si="242">SUM(G582,G585)</f>
        <v>0</v>
      </c>
      <c r="H581" s="32">
        <f t="shared" si="242"/>
        <v>0</v>
      </c>
      <c r="I581" s="32">
        <f t="shared" si="242"/>
        <v>0</v>
      </c>
      <c r="J581" s="47">
        <f t="shared" si="242"/>
        <v>0</v>
      </c>
      <c r="K581" s="27"/>
    </row>
    <row r="582" spans="1:226" s="28" customFormat="1" ht="22.5" hidden="1">
      <c r="A582" s="1254"/>
      <c r="B582" s="1255"/>
      <c r="C582" s="1256"/>
      <c r="D582" s="1257"/>
      <c r="E582" s="38" t="s">
        <v>61</v>
      </c>
      <c r="F582" s="29">
        <f>SUM(F583:F584)</f>
        <v>0</v>
      </c>
      <c r="G582" s="29">
        <f t="shared" ref="G582:J582" si="243">SUM(G583:G584)</f>
        <v>0</v>
      </c>
      <c r="H582" s="29">
        <f t="shared" si="243"/>
        <v>0</v>
      </c>
      <c r="I582" s="29">
        <f t="shared" si="243"/>
        <v>0</v>
      </c>
      <c r="J582" s="49">
        <f t="shared" si="243"/>
        <v>0</v>
      </c>
      <c r="K582" s="27"/>
    </row>
    <row r="583" spans="1:226" s="28" customFormat="1" ht="15" hidden="1" customHeight="1">
      <c r="A583" s="1254"/>
      <c r="B583" s="1255"/>
      <c r="C583" s="1256"/>
      <c r="D583" s="1257"/>
      <c r="E583" s="66"/>
      <c r="F583" s="30">
        <f>SUM(G583:J583)</f>
        <v>0</v>
      </c>
      <c r="G583" s="30"/>
      <c r="H583" s="30"/>
      <c r="I583" s="30"/>
      <c r="J583" s="48"/>
      <c r="K583" s="27"/>
    </row>
    <row r="584" spans="1:226" s="28" customFormat="1" ht="15" hidden="1" customHeight="1">
      <c r="A584" s="1254"/>
      <c r="B584" s="1255"/>
      <c r="C584" s="1256"/>
      <c r="D584" s="1257"/>
      <c r="E584" s="66"/>
      <c r="F584" s="30">
        <f>SUM(G584:J584)</f>
        <v>0</v>
      </c>
      <c r="G584" s="30"/>
      <c r="H584" s="30"/>
      <c r="I584" s="30"/>
      <c r="J584" s="48"/>
      <c r="K584" s="27"/>
    </row>
    <row r="585" spans="1:226" s="28" customFormat="1" ht="22.5" hidden="1">
      <c r="A585" s="1254"/>
      <c r="B585" s="1255"/>
      <c r="C585" s="1256"/>
      <c r="D585" s="1257"/>
      <c r="E585" s="38" t="s">
        <v>62</v>
      </c>
      <c r="F585" s="29">
        <f>SUM(F586:F587)</f>
        <v>0</v>
      </c>
      <c r="G585" s="29">
        <f t="shared" ref="G585:J585" si="244">SUM(G586:G587)</f>
        <v>0</v>
      </c>
      <c r="H585" s="29">
        <f t="shared" si="244"/>
        <v>0</v>
      </c>
      <c r="I585" s="29">
        <f t="shared" si="244"/>
        <v>0</v>
      </c>
      <c r="J585" s="49">
        <f t="shared" si="244"/>
        <v>0</v>
      </c>
      <c r="K585" s="27"/>
    </row>
    <row r="586" spans="1:226" s="28" customFormat="1" ht="15" hidden="1" customHeight="1">
      <c r="A586" s="1254"/>
      <c r="B586" s="1255"/>
      <c r="C586" s="1256"/>
      <c r="D586" s="1257"/>
      <c r="E586" s="66"/>
      <c r="F586" s="30">
        <f>SUM(G586:J586)</f>
        <v>0</v>
      </c>
      <c r="G586" s="30"/>
      <c r="H586" s="30"/>
      <c r="I586" s="30"/>
      <c r="J586" s="48"/>
      <c r="K586" s="27"/>
    </row>
    <row r="587" spans="1:226" s="28" customFormat="1" ht="15" hidden="1" customHeight="1">
      <c r="A587" s="1254"/>
      <c r="B587" s="1255"/>
      <c r="C587" s="1256"/>
      <c r="D587" s="1257"/>
      <c r="E587" s="66"/>
      <c r="F587" s="30">
        <f>SUM(G587:J587)</f>
        <v>0</v>
      </c>
      <c r="G587" s="30"/>
      <c r="H587" s="30"/>
      <c r="I587" s="30"/>
      <c r="J587" s="48"/>
      <c r="K587" s="27"/>
    </row>
    <row r="588" spans="1:226" s="28" customFormat="1" ht="20.100000000000001" customHeight="1">
      <c r="A588" s="1254"/>
      <c r="B588" s="1255"/>
      <c r="C588" s="1256"/>
      <c r="D588" s="1257"/>
      <c r="E588" s="33" t="s">
        <v>63</v>
      </c>
      <c r="F588" s="32">
        <f t="shared" ref="F588:J588" si="245">SUM(F589:F592)</f>
        <v>7000000</v>
      </c>
      <c r="G588" s="32">
        <f t="shared" si="245"/>
        <v>350000</v>
      </c>
      <c r="H588" s="32">
        <f t="shared" si="245"/>
        <v>3500000</v>
      </c>
      <c r="I588" s="32">
        <f t="shared" si="245"/>
        <v>3150000</v>
      </c>
      <c r="J588" s="47">
        <f t="shared" si="245"/>
        <v>0</v>
      </c>
      <c r="K588" s="27"/>
    </row>
    <row r="589" spans="1:226" s="28" customFormat="1" ht="12">
      <c r="A589" s="1254"/>
      <c r="B589" s="1255"/>
      <c r="C589" s="1256"/>
      <c r="D589" s="1257"/>
      <c r="E589" s="66" t="s">
        <v>182</v>
      </c>
      <c r="F589" s="30">
        <f t="shared" ref="F589:F592" si="246">SUM(G589:J589)</f>
        <v>3467500</v>
      </c>
      <c r="G589" s="30"/>
      <c r="H589" s="30">
        <v>3467500</v>
      </c>
      <c r="I589" s="30"/>
      <c r="J589" s="48"/>
      <c r="K589" s="27"/>
    </row>
    <row r="590" spans="1:226" s="28" customFormat="1" ht="12">
      <c r="A590" s="1258"/>
      <c r="B590" s="1259"/>
      <c r="C590" s="1260"/>
      <c r="D590" s="1261"/>
      <c r="E590" s="67" t="s">
        <v>203</v>
      </c>
      <c r="F590" s="30">
        <f t="shared" si="246"/>
        <v>3467500</v>
      </c>
      <c r="G590" s="43">
        <v>346750</v>
      </c>
      <c r="H590" s="43"/>
      <c r="I590" s="43">
        <v>3120750</v>
      </c>
      <c r="J590" s="58"/>
      <c r="K590" s="27"/>
    </row>
    <row r="591" spans="1:226" s="28" customFormat="1" ht="12">
      <c r="A591" s="1258"/>
      <c r="B591" s="1259"/>
      <c r="C591" s="1260"/>
      <c r="D591" s="1261"/>
      <c r="E591" s="67" t="s">
        <v>110</v>
      </c>
      <c r="F591" s="30">
        <f t="shared" si="246"/>
        <v>32500</v>
      </c>
      <c r="G591" s="43"/>
      <c r="H591" s="43">
        <v>32500</v>
      </c>
      <c r="I591" s="43"/>
      <c r="J591" s="58"/>
      <c r="K591" s="27"/>
    </row>
    <row r="592" spans="1:226" s="28" customFormat="1" ht="12">
      <c r="A592" s="1258"/>
      <c r="B592" s="1259"/>
      <c r="C592" s="1260"/>
      <c r="D592" s="1261"/>
      <c r="E592" s="57">
        <v>6069</v>
      </c>
      <c r="F592" s="43">
        <f t="shared" si="246"/>
        <v>32500</v>
      </c>
      <c r="G592" s="43">
        <v>3250</v>
      </c>
      <c r="H592" s="43"/>
      <c r="I592" s="43">
        <v>29250</v>
      </c>
      <c r="J592" s="58"/>
      <c r="K592" s="27"/>
    </row>
    <row r="593" spans="1:226" s="28" customFormat="1" ht="22.5" customHeight="1">
      <c r="A593" s="1254" t="s">
        <v>138</v>
      </c>
      <c r="B593" s="1255" t="s">
        <v>223</v>
      </c>
      <c r="C593" s="1256">
        <v>600</v>
      </c>
      <c r="D593" s="1257" t="s">
        <v>190</v>
      </c>
      <c r="E593" s="34" t="s">
        <v>32</v>
      </c>
      <c r="F593" s="35">
        <f>SUM(F594,F601)</f>
        <v>17370507</v>
      </c>
      <c r="G593" s="35">
        <f t="shared" ref="G593:J593" si="247">SUM(G594,G601)</f>
        <v>2605576</v>
      </c>
      <c r="H593" s="35">
        <f t="shared" si="247"/>
        <v>14764931</v>
      </c>
      <c r="I593" s="35">
        <f t="shared" si="247"/>
        <v>0</v>
      </c>
      <c r="J593" s="46">
        <f t="shared" si="247"/>
        <v>0</v>
      </c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  <c r="FJ593" s="27"/>
      <c r="FK593" s="27"/>
      <c r="FL593" s="27"/>
      <c r="FM593" s="27"/>
      <c r="FN593" s="27"/>
      <c r="FO593" s="27"/>
      <c r="FP593" s="27"/>
      <c r="FQ593" s="27"/>
      <c r="FR593" s="27"/>
      <c r="FS593" s="27"/>
      <c r="FT593" s="27"/>
      <c r="FU593" s="27"/>
      <c r="FV593" s="27"/>
      <c r="FW593" s="27"/>
      <c r="FX593" s="27"/>
      <c r="FY593" s="27"/>
      <c r="FZ593" s="27"/>
      <c r="GA593" s="27"/>
      <c r="GB593" s="27"/>
      <c r="GC593" s="27"/>
      <c r="GD593" s="27"/>
      <c r="GE593" s="27"/>
      <c r="GF593" s="27"/>
      <c r="GG593" s="27"/>
      <c r="GH593" s="27"/>
      <c r="GI593" s="27"/>
      <c r="GJ593" s="27"/>
      <c r="GK593" s="27"/>
      <c r="GL593" s="27"/>
      <c r="GM593" s="27"/>
      <c r="GN593" s="27"/>
      <c r="GO593" s="27"/>
      <c r="GP593" s="27"/>
      <c r="GQ593" s="27"/>
      <c r="GR593" s="27"/>
      <c r="GS593" s="27"/>
      <c r="GT593" s="27"/>
      <c r="GU593" s="27"/>
      <c r="GV593" s="27"/>
      <c r="GW593" s="27"/>
      <c r="GX593" s="27"/>
      <c r="GY593" s="27"/>
      <c r="GZ593" s="27"/>
      <c r="HA593" s="27"/>
      <c r="HB593" s="27"/>
      <c r="HC593" s="27"/>
      <c r="HD593" s="27"/>
      <c r="HE593" s="27"/>
      <c r="HF593" s="27"/>
      <c r="HG593" s="27"/>
      <c r="HH593" s="27"/>
      <c r="HI593" s="27"/>
      <c r="HJ593" s="27"/>
      <c r="HK593" s="27"/>
      <c r="HL593" s="27"/>
      <c r="HM593" s="27"/>
      <c r="HN593" s="27"/>
      <c r="HO593" s="27"/>
      <c r="HP593" s="27"/>
      <c r="HQ593" s="27"/>
      <c r="HR593" s="27"/>
    </row>
    <row r="594" spans="1:226" s="28" customFormat="1" ht="20.100000000000001" customHeight="1">
      <c r="A594" s="1254"/>
      <c r="B594" s="1255"/>
      <c r="C594" s="1256"/>
      <c r="D594" s="1257"/>
      <c r="E594" s="31" t="s">
        <v>74</v>
      </c>
      <c r="F594" s="32">
        <f>SUM(F595,F598)</f>
        <v>0</v>
      </c>
      <c r="G594" s="32">
        <f t="shared" ref="G594:J594" si="248">SUM(G595,G598)</f>
        <v>0</v>
      </c>
      <c r="H594" s="32">
        <f t="shared" si="248"/>
        <v>0</v>
      </c>
      <c r="I594" s="32">
        <f t="shared" si="248"/>
        <v>0</v>
      </c>
      <c r="J594" s="47">
        <f t="shared" si="248"/>
        <v>0</v>
      </c>
      <c r="K594" s="27"/>
    </row>
    <row r="595" spans="1:226" s="28" customFormat="1" ht="22.5" hidden="1">
      <c r="A595" s="1254"/>
      <c r="B595" s="1255"/>
      <c r="C595" s="1256"/>
      <c r="D595" s="1257"/>
      <c r="E595" s="38" t="s">
        <v>61</v>
      </c>
      <c r="F595" s="29">
        <f>SUM(F596:F597)</f>
        <v>0</v>
      </c>
      <c r="G595" s="29">
        <f t="shared" ref="G595:J595" si="249">SUM(G596:G597)</f>
        <v>0</v>
      </c>
      <c r="H595" s="29">
        <f t="shared" si="249"/>
        <v>0</v>
      </c>
      <c r="I595" s="29">
        <f t="shared" si="249"/>
        <v>0</v>
      </c>
      <c r="J595" s="49">
        <f t="shared" si="249"/>
        <v>0</v>
      </c>
      <c r="K595" s="27"/>
    </row>
    <row r="596" spans="1:226" s="28" customFormat="1" ht="15" hidden="1" customHeight="1">
      <c r="A596" s="1254"/>
      <c r="B596" s="1255"/>
      <c r="C596" s="1256"/>
      <c r="D596" s="1257"/>
      <c r="E596" s="66"/>
      <c r="F596" s="30">
        <f>SUM(G596:J596)</f>
        <v>0</v>
      </c>
      <c r="G596" s="30"/>
      <c r="H596" s="30"/>
      <c r="I596" s="30"/>
      <c r="J596" s="48"/>
      <c r="K596" s="27"/>
    </row>
    <row r="597" spans="1:226" s="28" customFormat="1" ht="15" hidden="1" customHeight="1">
      <c r="A597" s="1254"/>
      <c r="B597" s="1255"/>
      <c r="C597" s="1256"/>
      <c r="D597" s="1257"/>
      <c r="E597" s="66"/>
      <c r="F597" s="30">
        <f>SUM(G597:J597)</f>
        <v>0</v>
      </c>
      <c r="G597" s="30"/>
      <c r="H597" s="30"/>
      <c r="I597" s="30"/>
      <c r="J597" s="48"/>
      <c r="K597" s="27"/>
    </row>
    <row r="598" spans="1:226" s="28" customFormat="1" ht="22.5" hidden="1">
      <c r="A598" s="1254"/>
      <c r="B598" s="1255"/>
      <c r="C598" s="1256"/>
      <c r="D598" s="1257"/>
      <c r="E598" s="38" t="s">
        <v>62</v>
      </c>
      <c r="F598" s="29">
        <f>SUM(F599:F600)</f>
        <v>0</v>
      </c>
      <c r="G598" s="29">
        <f t="shared" ref="G598:J598" si="250">SUM(G599:G600)</f>
        <v>0</v>
      </c>
      <c r="H598" s="29">
        <f t="shared" si="250"/>
        <v>0</v>
      </c>
      <c r="I598" s="29">
        <f t="shared" si="250"/>
        <v>0</v>
      </c>
      <c r="J598" s="49">
        <f t="shared" si="250"/>
        <v>0</v>
      </c>
      <c r="K598" s="27"/>
    </row>
    <row r="599" spans="1:226" s="28" customFormat="1" ht="15" hidden="1" customHeight="1">
      <c r="A599" s="1254"/>
      <c r="B599" s="1255"/>
      <c r="C599" s="1256"/>
      <c r="D599" s="1257"/>
      <c r="E599" s="66"/>
      <c r="F599" s="30">
        <f>SUM(G599:J599)</f>
        <v>0</v>
      </c>
      <c r="G599" s="30"/>
      <c r="H599" s="30"/>
      <c r="I599" s="30"/>
      <c r="J599" s="48"/>
      <c r="K599" s="27"/>
    </row>
    <row r="600" spans="1:226" s="28" customFormat="1" ht="15" hidden="1" customHeight="1">
      <c r="A600" s="1254"/>
      <c r="B600" s="1255"/>
      <c r="C600" s="1256"/>
      <c r="D600" s="1257"/>
      <c r="E600" s="66"/>
      <c r="F600" s="30">
        <f>SUM(G600:J600)</f>
        <v>0</v>
      </c>
      <c r="G600" s="30"/>
      <c r="H600" s="30"/>
      <c r="I600" s="30"/>
      <c r="J600" s="48"/>
      <c r="K600" s="27"/>
    </row>
    <row r="601" spans="1:226" s="28" customFormat="1" ht="20.100000000000001" customHeight="1">
      <c r="A601" s="1254"/>
      <c r="B601" s="1255"/>
      <c r="C601" s="1256"/>
      <c r="D601" s="1257"/>
      <c r="E601" s="33" t="s">
        <v>63</v>
      </c>
      <c r="F601" s="32">
        <f t="shared" ref="F601:J601" si="251">SUM(F602:F603)</f>
        <v>17370507</v>
      </c>
      <c r="G601" s="32">
        <f t="shared" si="251"/>
        <v>2605576</v>
      </c>
      <c r="H601" s="32">
        <f t="shared" si="251"/>
        <v>14764931</v>
      </c>
      <c r="I601" s="32">
        <f t="shared" si="251"/>
        <v>0</v>
      </c>
      <c r="J601" s="47">
        <f t="shared" si="251"/>
        <v>0</v>
      </c>
      <c r="K601" s="27"/>
    </row>
    <row r="602" spans="1:226" s="28" customFormat="1" ht="12">
      <c r="A602" s="1254"/>
      <c r="B602" s="1255"/>
      <c r="C602" s="1256"/>
      <c r="D602" s="1257"/>
      <c r="E602" s="66" t="s">
        <v>182</v>
      </c>
      <c r="F602" s="30">
        <f t="shared" ref="F602:F603" si="252">SUM(G602:J602)</f>
        <v>14764931</v>
      </c>
      <c r="G602" s="30"/>
      <c r="H602" s="30">
        <v>14764931</v>
      </c>
      <c r="I602" s="30"/>
      <c r="J602" s="48"/>
      <c r="K602" s="27"/>
    </row>
    <row r="603" spans="1:226" s="28" customFormat="1" ht="12">
      <c r="A603" s="1258"/>
      <c r="B603" s="1259"/>
      <c r="C603" s="1260"/>
      <c r="D603" s="1261"/>
      <c r="E603" s="57">
        <v>6059</v>
      </c>
      <c r="F603" s="43">
        <f t="shared" si="252"/>
        <v>2605576</v>
      </c>
      <c r="G603" s="43">
        <v>2605576</v>
      </c>
      <c r="H603" s="43"/>
      <c r="I603" s="43"/>
      <c r="J603" s="58"/>
      <c r="K603" s="27"/>
    </row>
    <row r="604" spans="1:226" s="28" customFormat="1" ht="22.5" customHeight="1">
      <c r="A604" s="1254" t="s">
        <v>172</v>
      </c>
      <c r="B604" s="1255" t="s">
        <v>200</v>
      </c>
      <c r="C604" s="1256">
        <v>600</v>
      </c>
      <c r="D604" s="1257" t="s">
        <v>190</v>
      </c>
      <c r="E604" s="34" t="s">
        <v>32</v>
      </c>
      <c r="F604" s="35">
        <f>SUM(F605,F612)</f>
        <v>15600000</v>
      </c>
      <c r="G604" s="35">
        <f t="shared" ref="G604:J604" si="253">SUM(G605,G612)</f>
        <v>780000</v>
      </c>
      <c r="H604" s="35">
        <f t="shared" si="253"/>
        <v>7800000</v>
      </c>
      <c r="I604" s="35">
        <f t="shared" si="253"/>
        <v>7020000</v>
      </c>
      <c r="J604" s="46">
        <f t="shared" si="253"/>
        <v>0</v>
      </c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  <c r="FJ604" s="27"/>
      <c r="FK604" s="27"/>
      <c r="FL604" s="27"/>
      <c r="FM604" s="27"/>
      <c r="FN604" s="27"/>
      <c r="FO604" s="27"/>
      <c r="FP604" s="27"/>
      <c r="FQ604" s="27"/>
      <c r="FR604" s="27"/>
      <c r="FS604" s="27"/>
      <c r="FT604" s="27"/>
      <c r="FU604" s="27"/>
      <c r="FV604" s="27"/>
      <c r="FW604" s="27"/>
      <c r="FX604" s="27"/>
      <c r="FY604" s="27"/>
      <c r="FZ604" s="27"/>
      <c r="GA604" s="27"/>
      <c r="GB604" s="27"/>
      <c r="GC604" s="27"/>
      <c r="GD604" s="27"/>
      <c r="GE604" s="27"/>
      <c r="GF604" s="27"/>
      <c r="GG604" s="27"/>
      <c r="GH604" s="27"/>
      <c r="GI604" s="27"/>
      <c r="GJ604" s="27"/>
      <c r="GK604" s="27"/>
      <c r="GL604" s="27"/>
      <c r="GM604" s="27"/>
      <c r="GN604" s="27"/>
      <c r="GO604" s="27"/>
      <c r="GP604" s="27"/>
      <c r="GQ604" s="27"/>
      <c r="GR604" s="27"/>
      <c r="GS604" s="27"/>
      <c r="GT604" s="27"/>
      <c r="GU604" s="27"/>
      <c r="GV604" s="27"/>
      <c r="GW604" s="27"/>
      <c r="GX604" s="27"/>
      <c r="GY604" s="27"/>
      <c r="GZ604" s="27"/>
      <c r="HA604" s="27"/>
      <c r="HB604" s="27"/>
      <c r="HC604" s="27"/>
      <c r="HD604" s="27"/>
      <c r="HE604" s="27"/>
      <c r="HF604" s="27"/>
      <c r="HG604" s="27"/>
      <c r="HH604" s="27"/>
      <c r="HI604" s="27"/>
      <c r="HJ604" s="27"/>
      <c r="HK604" s="27"/>
      <c r="HL604" s="27"/>
      <c r="HM604" s="27"/>
      <c r="HN604" s="27"/>
      <c r="HO604" s="27"/>
      <c r="HP604" s="27"/>
      <c r="HQ604" s="27"/>
      <c r="HR604" s="27"/>
    </row>
    <row r="605" spans="1:226" s="28" customFormat="1" ht="20.100000000000001" customHeight="1">
      <c r="A605" s="1254"/>
      <c r="B605" s="1255"/>
      <c r="C605" s="1256"/>
      <c r="D605" s="1257"/>
      <c r="E605" s="31" t="s">
        <v>74</v>
      </c>
      <c r="F605" s="32">
        <f>SUM(F606,F609)</f>
        <v>0</v>
      </c>
      <c r="G605" s="32">
        <f t="shared" ref="G605:J605" si="254">SUM(G606,G609)</f>
        <v>0</v>
      </c>
      <c r="H605" s="32">
        <f t="shared" si="254"/>
        <v>0</v>
      </c>
      <c r="I605" s="32">
        <f t="shared" si="254"/>
        <v>0</v>
      </c>
      <c r="J605" s="47">
        <f t="shared" si="254"/>
        <v>0</v>
      </c>
      <c r="K605" s="27"/>
    </row>
    <row r="606" spans="1:226" s="28" customFormat="1" ht="22.5" hidden="1">
      <c r="A606" s="1254"/>
      <c r="B606" s="1255"/>
      <c r="C606" s="1256"/>
      <c r="D606" s="1257"/>
      <c r="E606" s="38" t="s">
        <v>61</v>
      </c>
      <c r="F606" s="29">
        <f>SUM(F607:F608)</f>
        <v>0</v>
      </c>
      <c r="G606" s="29">
        <f t="shared" ref="G606:J606" si="255">SUM(G607:G608)</f>
        <v>0</v>
      </c>
      <c r="H606" s="29">
        <f t="shared" si="255"/>
        <v>0</v>
      </c>
      <c r="I606" s="29">
        <f t="shared" si="255"/>
        <v>0</v>
      </c>
      <c r="J606" s="49">
        <f t="shared" si="255"/>
        <v>0</v>
      </c>
      <c r="K606" s="27"/>
    </row>
    <row r="607" spans="1:226" s="28" customFormat="1" ht="15" hidden="1" customHeight="1">
      <c r="A607" s="1254"/>
      <c r="B607" s="1255"/>
      <c r="C607" s="1256"/>
      <c r="D607" s="1257"/>
      <c r="E607" s="66"/>
      <c r="F607" s="30">
        <f>SUM(G607:J607)</f>
        <v>0</v>
      </c>
      <c r="G607" s="30"/>
      <c r="H607" s="30"/>
      <c r="I607" s="30"/>
      <c r="J607" s="48"/>
      <c r="K607" s="27"/>
    </row>
    <row r="608" spans="1:226" s="28" customFormat="1" ht="15" hidden="1" customHeight="1">
      <c r="A608" s="1254"/>
      <c r="B608" s="1255"/>
      <c r="C608" s="1256"/>
      <c r="D608" s="1257"/>
      <c r="E608" s="66"/>
      <c r="F608" s="30">
        <f>SUM(G608:J608)</f>
        <v>0</v>
      </c>
      <c r="G608" s="30"/>
      <c r="H608" s="30"/>
      <c r="I608" s="30"/>
      <c r="J608" s="48"/>
      <c r="K608" s="27"/>
    </row>
    <row r="609" spans="1:226" s="28" customFormat="1" ht="22.5" hidden="1">
      <c r="A609" s="1254"/>
      <c r="B609" s="1255"/>
      <c r="C609" s="1256"/>
      <c r="D609" s="1257"/>
      <c r="E609" s="38" t="s">
        <v>62</v>
      </c>
      <c r="F609" s="29">
        <f>SUM(F610:F611)</f>
        <v>0</v>
      </c>
      <c r="G609" s="29">
        <f t="shared" ref="G609:J609" si="256">SUM(G610:G611)</f>
        <v>0</v>
      </c>
      <c r="H609" s="29">
        <f t="shared" si="256"/>
        <v>0</v>
      </c>
      <c r="I609" s="29">
        <f t="shared" si="256"/>
        <v>0</v>
      </c>
      <c r="J609" s="49">
        <f t="shared" si="256"/>
        <v>0</v>
      </c>
      <c r="K609" s="27"/>
    </row>
    <row r="610" spans="1:226" s="28" customFormat="1" ht="15" hidden="1" customHeight="1">
      <c r="A610" s="1254"/>
      <c r="B610" s="1255"/>
      <c r="C610" s="1256"/>
      <c r="D610" s="1257"/>
      <c r="E610" s="66"/>
      <c r="F610" s="30">
        <f>SUM(G610:J610)</f>
        <v>0</v>
      </c>
      <c r="G610" s="30"/>
      <c r="H610" s="30"/>
      <c r="I610" s="30"/>
      <c r="J610" s="48"/>
      <c r="K610" s="27"/>
    </row>
    <row r="611" spans="1:226" s="28" customFormat="1" ht="15" hidden="1" customHeight="1">
      <c r="A611" s="1254"/>
      <c r="B611" s="1255"/>
      <c r="C611" s="1256"/>
      <c r="D611" s="1257"/>
      <c r="E611" s="66"/>
      <c r="F611" s="30">
        <f>SUM(G611:J611)</f>
        <v>0</v>
      </c>
      <c r="G611" s="30"/>
      <c r="H611" s="30"/>
      <c r="I611" s="30"/>
      <c r="J611" s="48"/>
      <c r="K611" s="27"/>
    </row>
    <row r="612" spans="1:226" s="28" customFormat="1" ht="20.100000000000001" customHeight="1">
      <c r="A612" s="1254"/>
      <c r="B612" s="1255"/>
      <c r="C612" s="1256"/>
      <c r="D612" s="1257"/>
      <c r="E612" s="33" t="s">
        <v>63</v>
      </c>
      <c r="F612" s="32">
        <f t="shared" ref="F612:J612" si="257">SUM(F613:F614)</f>
        <v>15600000</v>
      </c>
      <c r="G612" s="32">
        <f t="shared" si="257"/>
        <v>780000</v>
      </c>
      <c r="H612" s="32">
        <f t="shared" si="257"/>
        <v>7800000</v>
      </c>
      <c r="I612" s="32">
        <f t="shared" si="257"/>
        <v>7020000</v>
      </c>
      <c r="J612" s="47">
        <f t="shared" si="257"/>
        <v>0</v>
      </c>
      <c r="K612" s="27"/>
    </row>
    <row r="613" spans="1:226" s="28" customFormat="1" ht="12">
      <c r="A613" s="1254"/>
      <c r="B613" s="1255"/>
      <c r="C613" s="1256"/>
      <c r="D613" s="1257"/>
      <c r="E613" s="66" t="s">
        <v>182</v>
      </c>
      <c r="F613" s="30">
        <f t="shared" ref="F613:F614" si="258">SUM(G613:J613)</f>
        <v>7800000</v>
      </c>
      <c r="G613" s="30"/>
      <c r="H613" s="30">
        <v>7800000</v>
      </c>
      <c r="I613" s="30"/>
      <c r="J613" s="48"/>
      <c r="K613" s="27"/>
    </row>
    <row r="614" spans="1:226" s="28" customFormat="1" ht="12">
      <c r="A614" s="1258"/>
      <c r="B614" s="1259"/>
      <c r="C614" s="1260"/>
      <c r="D614" s="1261"/>
      <c r="E614" s="57">
        <v>6059</v>
      </c>
      <c r="F614" s="43">
        <f t="shared" si="258"/>
        <v>7800000</v>
      </c>
      <c r="G614" s="43">
        <v>780000</v>
      </c>
      <c r="H614" s="43"/>
      <c r="I614" s="43">
        <v>7020000</v>
      </c>
      <c r="J614" s="58"/>
      <c r="K614" s="27"/>
    </row>
    <row r="615" spans="1:226" s="28" customFormat="1" ht="22.5" customHeight="1">
      <c r="A615" s="1254" t="s">
        <v>173</v>
      </c>
      <c r="B615" s="1255" t="s">
        <v>199</v>
      </c>
      <c r="C615" s="1256">
        <v>600</v>
      </c>
      <c r="D615" s="1257" t="s">
        <v>190</v>
      </c>
      <c r="E615" s="34" t="s">
        <v>32</v>
      </c>
      <c r="F615" s="35">
        <f>SUM(F616,F623)</f>
        <v>94605748</v>
      </c>
      <c r="G615" s="35">
        <f t="shared" ref="G615:J615" si="259">SUM(G616,G623)</f>
        <v>4730288</v>
      </c>
      <c r="H615" s="35">
        <f t="shared" si="259"/>
        <v>77992473</v>
      </c>
      <c r="I615" s="35">
        <f t="shared" si="259"/>
        <v>11882987</v>
      </c>
      <c r="J615" s="46">
        <f t="shared" si="259"/>
        <v>0</v>
      </c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  <c r="FJ615" s="27"/>
      <c r="FK615" s="27"/>
      <c r="FL615" s="27"/>
      <c r="FM615" s="27"/>
      <c r="FN615" s="27"/>
      <c r="FO615" s="27"/>
      <c r="FP615" s="27"/>
      <c r="FQ615" s="27"/>
      <c r="FR615" s="27"/>
      <c r="FS615" s="27"/>
      <c r="FT615" s="27"/>
      <c r="FU615" s="27"/>
      <c r="FV615" s="27"/>
      <c r="FW615" s="27"/>
      <c r="FX615" s="27"/>
      <c r="FY615" s="27"/>
      <c r="FZ615" s="27"/>
      <c r="GA615" s="27"/>
      <c r="GB615" s="27"/>
      <c r="GC615" s="27"/>
      <c r="GD615" s="27"/>
      <c r="GE615" s="27"/>
      <c r="GF615" s="27"/>
      <c r="GG615" s="27"/>
      <c r="GH615" s="27"/>
      <c r="GI615" s="27"/>
      <c r="GJ615" s="27"/>
      <c r="GK615" s="27"/>
      <c r="GL615" s="27"/>
      <c r="GM615" s="27"/>
      <c r="GN615" s="27"/>
      <c r="GO615" s="27"/>
      <c r="GP615" s="27"/>
      <c r="GQ615" s="27"/>
      <c r="GR615" s="27"/>
      <c r="GS615" s="27"/>
      <c r="GT615" s="27"/>
      <c r="GU615" s="27"/>
      <c r="GV615" s="27"/>
      <c r="GW615" s="27"/>
      <c r="GX615" s="27"/>
      <c r="GY615" s="27"/>
      <c r="GZ615" s="27"/>
      <c r="HA615" s="27"/>
      <c r="HB615" s="27"/>
      <c r="HC615" s="27"/>
      <c r="HD615" s="27"/>
      <c r="HE615" s="27"/>
      <c r="HF615" s="27"/>
      <c r="HG615" s="27"/>
      <c r="HH615" s="27"/>
      <c r="HI615" s="27"/>
      <c r="HJ615" s="27"/>
      <c r="HK615" s="27"/>
      <c r="HL615" s="27"/>
      <c r="HM615" s="27"/>
      <c r="HN615" s="27"/>
      <c r="HO615" s="27"/>
      <c r="HP615" s="27"/>
      <c r="HQ615" s="27"/>
      <c r="HR615" s="27"/>
    </row>
    <row r="616" spans="1:226" s="28" customFormat="1" ht="20.100000000000001" customHeight="1">
      <c r="A616" s="1254"/>
      <c r="B616" s="1255"/>
      <c r="C616" s="1256"/>
      <c r="D616" s="1257"/>
      <c r="E616" s="31" t="s">
        <v>74</v>
      </c>
      <c r="F616" s="32">
        <f>SUM(F617,F620)</f>
        <v>0</v>
      </c>
      <c r="G616" s="32">
        <f t="shared" ref="G616:J616" si="260">SUM(G617,G620)</f>
        <v>0</v>
      </c>
      <c r="H616" s="32">
        <f t="shared" si="260"/>
        <v>0</v>
      </c>
      <c r="I616" s="32">
        <f t="shared" si="260"/>
        <v>0</v>
      </c>
      <c r="J616" s="47">
        <f t="shared" si="260"/>
        <v>0</v>
      </c>
      <c r="K616" s="27"/>
    </row>
    <row r="617" spans="1:226" s="28" customFormat="1" ht="22.5" hidden="1">
      <c r="A617" s="1254"/>
      <c r="B617" s="1255"/>
      <c r="C617" s="1256"/>
      <c r="D617" s="1257"/>
      <c r="E617" s="38" t="s">
        <v>61</v>
      </c>
      <c r="F617" s="29">
        <f>SUM(F618:F619)</f>
        <v>0</v>
      </c>
      <c r="G617" s="29">
        <f t="shared" ref="G617:J617" si="261">SUM(G618:G619)</f>
        <v>0</v>
      </c>
      <c r="H617" s="29">
        <f t="shared" si="261"/>
        <v>0</v>
      </c>
      <c r="I617" s="29">
        <f t="shared" si="261"/>
        <v>0</v>
      </c>
      <c r="J617" s="49">
        <f t="shared" si="261"/>
        <v>0</v>
      </c>
      <c r="K617" s="27"/>
    </row>
    <row r="618" spans="1:226" s="28" customFormat="1" ht="15" hidden="1" customHeight="1">
      <c r="A618" s="1254"/>
      <c r="B618" s="1255"/>
      <c r="C618" s="1256"/>
      <c r="D618" s="1257"/>
      <c r="E618" s="66"/>
      <c r="F618" s="30">
        <f>SUM(G618:J618)</f>
        <v>0</v>
      </c>
      <c r="G618" s="30"/>
      <c r="H618" s="30"/>
      <c r="I618" s="30"/>
      <c r="J618" s="48"/>
      <c r="K618" s="27"/>
    </row>
    <row r="619" spans="1:226" s="28" customFormat="1" ht="15" hidden="1" customHeight="1">
      <c r="A619" s="1254"/>
      <c r="B619" s="1255"/>
      <c r="C619" s="1256"/>
      <c r="D619" s="1257"/>
      <c r="E619" s="66"/>
      <c r="F619" s="30">
        <f>SUM(G619:J619)</f>
        <v>0</v>
      </c>
      <c r="G619" s="30"/>
      <c r="H619" s="30"/>
      <c r="I619" s="30"/>
      <c r="J619" s="48"/>
      <c r="K619" s="27"/>
    </row>
    <row r="620" spans="1:226" s="28" customFormat="1" ht="22.5" hidden="1">
      <c r="A620" s="1254"/>
      <c r="B620" s="1255"/>
      <c r="C620" s="1256"/>
      <c r="D620" s="1257"/>
      <c r="E620" s="38" t="s">
        <v>62</v>
      </c>
      <c r="F620" s="29">
        <f>SUM(F621:F622)</f>
        <v>0</v>
      </c>
      <c r="G620" s="29">
        <f t="shared" ref="G620:J620" si="262">SUM(G621:G622)</f>
        <v>0</v>
      </c>
      <c r="H620" s="29">
        <f t="shared" si="262"/>
        <v>0</v>
      </c>
      <c r="I620" s="29">
        <f t="shared" si="262"/>
        <v>0</v>
      </c>
      <c r="J620" s="49">
        <f t="shared" si="262"/>
        <v>0</v>
      </c>
      <c r="K620" s="27"/>
    </row>
    <row r="621" spans="1:226" s="28" customFormat="1" ht="15" hidden="1" customHeight="1">
      <c r="A621" s="1254"/>
      <c r="B621" s="1255"/>
      <c r="C621" s="1256"/>
      <c r="D621" s="1257"/>
      <c r="E621" s="66"/>
      <c r="F621" s="30">
        <f>SUM(G621:J621)</f>
        <v>0</v>
      </c>
      <c r="G621" s="30"/>
      <c r="H621" s="30"/>
      <c r="I621" s="30"/>
      <c r="J621" s="48"/>
      <c r="K621" s="27"/>
    </row>
    <row r="622" spans="1:226" s="28" customFormat="1" ht="15" hidden="1" customHeight="1">
      <c r="A622" s="1254"/>
      <c r="B622" s="1255"/>
      <c r="C622" s="1256"/>
      <c r="D622" s="1257"/>
      <c r="E622" s="66"/>
      <c r="F622" s="30">
        <f>SUM(G622:J622)</f>
        <v>0</v>
      </c>
      <c r="G622" s="30"/>
      <c r="H622" s="30"/>
      <c r="I622" s="30"/>
      <c r="J622" s="48"/>
      <c r="K622" s="27"/>
    </row>
    <row r="623" spans="1:226" s="28" customFormat="1" ht="20.100000000000001" customHeight="1">
      <c r="A623" s="1254"/>
      <c r="B623" s="1255"/>
      <c r="C623" s="1256"/>
      <c r="D623" s="1257"/>
      <c r="E623" s="33" t="s">
        <v>63</v>
      </c>
      <c r="F623" s="32">
        <f t="shared" ref="F623:J623" si="263">SUM(F624:F625)</f>
        <v>94605748</v>
      </c>
      <c r="G623" s="32">
        <f t="shared" si="263"/>
        <v>4730288</v>
      </c>
      <c r="H623" s="32">
        <f t="shared" si="263"/>
        <v>77992473</v>
      </c>
      <c r="I623" s="32">
        <f t="shared" si="263"/>
        <v>11882987</v>
      </c>
      <c r="J623" s="47">
        <f t="shared" si="263"/>
        <v>0</v>
      </c>
      <c r="K623" s="27"/>
    </row>
    <row r="624" spans="1:226" s="28" customFormat="1" ht="12">
      <c r="A624" s="1254"/>
      <c r="B624" s="1255"/>
      <c r="C624" s="1256"/>
      <c r="D624" s="1257"/>
      <c r="E624" s="66" t="s">
        <v>182</v>
      </c>
      <c r="F624" s="30">
        <f t="shared" ref="F624:F625" si="264">SUM(G624:J624)</f>
        <v>77992473</v>
      </c>
      <c r="G624" s="30"/>
      <c r="H624" s="30">
        <v>77992473</v>
      </c>
      <c r="I624" s="30"/>
      <c r="J624" s="48"/>
      <c r="K624" s="27"/>
    </row>
    <row r="625" spans="1:226" s="28" customFormat="1" ht="12">
      <c r="A625" s="1258"/>
      <c r="B625" s="1259"/>
      <c r="C625" s="1260"/>
      <c r="D625" s="1261"/>
      <c r="E625" s="57">
        <v>6059</v>
      </c>
      <c r="F625" s="43">
        <f t="shared" si="264"/>
        <v>16613275</v>
      </c>
      <c r="G625" s="43">
        <v>4730288</v>
      </c>
      <c r="H625" s="43"/>
      <c r="I625" s="43">
        <v>11882987</v>
      </c>
      <c r="J625" s="58"/>
      <c r="K625" s="27"/>
    </row>
    <row r="626" spans="1:226" s="28" customFormat="1" ht="22.5" customHeight="1">
      <c r="A626" s="1254" t="s">
        <v>174</v>
      </c>
      <c r="B626" s="1255" t="s">
        <v>198</v>
      </c>
      <c r="C626" s="1256">
        <v>600</v>
      </c>
      <c r="D626" s="1257" t="s">
        <v>190</v>
      </c>
      <c r="E626" s="34" t="s">
        <v>32</v>
      </c>
      <c r="F626" s="35">
        <f>SUM(F627,F634)</f>
        <v>2400000</v>
      </c>
      <c r="G626" s="35">
        <f t="shared" ref="G626:J626" si="265">SUM(G627,G634)</f>
        <v>130496</v>
      </c>
      <c r="H626" s="35">
        <f t="shared" si="265"/>
        <v>1815603</v>
      </c>
      <c r="I626" s="35">
        <f t="shared" si="265"/>
        <v>453901</v>
      </c>
      <c r="J626" s="46">
        <f t="shared" si="265"/>
        <v>0</v>
      </c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  <c r="FJ626" s="27"/>
      <c r="FK626" s="27"/>
      <c r="FL626" s="27"/>
      <c r="FM626" s="27"/>
      <c r="FN626" s="27"/>
      <c r="FO626" s="27"/>
      <c r="FP626" s="27"/>
      <c r="FQ626" s="27"/>
      <c r="FR626" s="27"/>
      <c r="FS626" s="27"/>
      <c r="FT626" s="27"/>
      <c r="FU626" s="27"/>
      <c r="FV626" s="27"/>
      <c r="FW626" s="27"/>
      <c r="FX626" s="27"/>
      <c r="FY626" s="27"/>
      <c r="FZ626" s="27"/>
      <c r="GA626" s="27"/>
      <c r="GB626" s="27"/>
      <c r="GC626" s="27"/>
      <c r="GD626" s="27"/>
      <c r="GE626" s="27"/>
      <c r="GF626" s="27"/>
      <c r="GG626" s="27"/>
      <c r="GH626" s="27"/>
      <c r="GI626" s="27"/>
      <c r="GJ626" s="27"/>
      <c r="GK626" s="27"/>
      <c r="GL626" s="27"/>
      <c r="GM626" s="27"/>
      <c r="GN626" s="27"/>
      <c r="GO626" s="27"/>
      <c r="GP626" s="27"/>
      <c r="GQ626" s="27"/>
      <c r="GR626" s="27"/>
      <c r="GS626" s="27"/>
      <c r="GT626" s="27"/>
      <c r="GU626" s="27"/>
      <c r="GV626" s="27"/>
      <c r="GW626" s="27"/>
      <c r="GX626" s="27"/>
      <c r="GY626" s="27"/>
      <c r="GZ626" s="27"/>
      <c r="HA626" s="27"/>
      <c r="HB626" s="27"/>
      <c r="HC626" s="27"/>
      <c r="HD626" s="27"/>
      <c r="HE626" s="27"/>
      <c r="HF626" s="27"/>
      <c r="HG626" s="27"/>
      <c r="HH626" s="27"/>
      <c r="HI626" s="27"/>
      <c r="HJ626" s="27"/>
      <c r="HK626" s="27"/>
      <c r="HL626" s="27"/>
      <c r="HM626" s="27"/>
      <c r="HN626" s="27"/>
      <c r="HO626" s="27"/>
      <c r="HP626" s="27"/>
      <c r="HQ626" s="27"/>
      <c r="HR626" s="27"/>
    </row>
    <row r="627" spans="1:226" s="28" customFormat="1" ht="20.100000000000001" customHeight="1">
      <c r="A627" s="1254"/>
      <c r="B627" s="1255"/>
      <c r="C627" s="1256"/>
      <c r="D627" s="1257"/>
      <c r="E627" s="31" t="s">
        <v>74</v>
      </c>
      <c r="F627" s="32">
        <f>SUM(F628,F631)</f>
        <v>0</v>
      </c>
      <c r="G627" s="32">
        <f t="shared" ref="G627:J627" si="266">SUM(G628,G631)</f>
        <v>0</v>
      </c>
      <c r="H627" s="32">
        <f t="shared" si="266"/>
        <v>0</v>
      </c>
      <c r="I627" s="32">
        <f t="shared" si="266"/>
        <v>0</v>
      </c>
      <c r="J627" s="47">
        <f t="shared" si="266"/>
        <v>0</v>
      </c>
      <c r="K627" s="27"/>
    </row>
    <row r="628" spans="1:226" s="28" customFormat="1" ht="22.5" hidden="1">
      <c r="A628" s="1254"/>
      <c r="B628" s="1255"/>
      <c r="C628" s="1256"/>
      <c r="D628" s="1257"/>
      <c r="E628" s="38" t="s">
        <v>61</v>
      </c>
      <c r="F628" s="29">
        <f>SUM(F629:F630)</f>
        <v>0</v>
      </c>
      <c r="G628" s="29">
        <f t="shared" ref="G628:J628" si="267">SUM(G629:G630)</f>
        <v>0</v>
      </c>
      <c r="H628" s="29">
        <f t="shared" si="267"/>
        <v>0</v>
      </c>
      <c r="I628" s="29">
        <f t="shared" si="267"/>
        <v>0</v>
      </c>
      <c r="J628" s="49">
        <f t="shared" si="267"/>
        <v>0</v>
      </c>
      <c r="K628" s="27"/>
    </row>
    <row r="629" spans="1:226" s="28" customFormat="1" ht="15" hidden="1" customHeight="1">
      <c r="A629" s="1254"/>
      <c r="B629" s="1255"/>
      <c r="C629" s="1256"/>
      <c r="D629" s="1257"/>
      <c r="E629" s="66"/>
      <c r="F629" s="30">
        <f>SUM(G629:J629)</f>
        <v>0</v>
      </c>
      <c r="G629" s="30"/>
      <c r="H629" s="30"/>
      <c r="I629" s="30"/>
      <c r="J629" s="48"/>
      <c r="K629" s="27"/>
    </row>
    <row r="630" spans="1:226" s="28" customFormat="1" ht="15" hidden="1" customHeight="1">
      <c r="A630" s="1254"/>
      <c r="B630" s="1255"/>
      <c r="C630" s="1256"/>
      <c r="D630" s="1257"/>
      <c r="E630" s="66"/>
      <c r="F630" s="30">
        <f>SUM(G630:J630)</f>
        <v>0</v>
      </c>
      <c r="G630" s="30"/>
      <c r="H630" s="30"/>
      <c r="I630" s="30"/>
      <c r="J630" s="48"/>
      <c r="K630" s="27"/>
    </row>
    <row r="631" spans="1:226" s="28" customFormat="1" ht="22.5" hidden="1">
      <c r="A631" s="1254"/>
      <c r="B631" s="1255"/>
      <c r="C631" s="1256"/>
      <c r="D631" s="1257"/>
      <c r="E631" s="38" t="s">
        <v>62</v>
      </c>
      <c r="F631" s="29">
        <f>SUM(F632:F633)</f>
        <v>0</v>
      </c>
      <c r="G631" s="29">
        <f t="shared" ref="G631:J631" si="268">SUM(G632:G633)</f>
        <v>0</v>
      </c>
      <c r="H631" s="29">
        <f t="shared" si="268"/>
        <v>0</v>
      </c>
      <c r="I631" s="29">
        <f t="shared" si="268"/>
        <v>0</v>
      </c>
      <c r="J631" s="49">
        <f t="shared" si="268"/>
        <v>0</v>
      </c>
      <c r="K631" s="27"/>
    </row>
    <row r="632" spans="1:226" s="28" customFormat="1" ht="15" hidden="1" customHeight="1">
      <c r="A632" s="1254"/>
      <c r="B632" s="1255"/>
      <c r="C632" s="1256"/>
      <c r="D632" s="1257"/>
      <c r="E632" s="66"/>
      <c r="F632" s="30">
        <f>SUM(G632:J632)</f>
        <v>0</v>
      </c>
      <c r="G632" s="30"/>
      <c r="H632" s="30"/>
      <c r="I632" s="30"/>
      <c r="J632" s="48"/>
      <c r="K632" s="27"/>
    </row>
    <row r="633" spans="1:226" s="28" customFormat="1" ht="15" hidden="1" customHeight="1">
      <c r="A633" s="1254"/>
      <c r="B633" s="1255"/>
      <c r="C633" s="1256"/>
      <c r="D633" s="1257"/>
      <c r="E633" s="66"/>
      <c r="F633" s="30">
        <f>SUM(G633:J633)</f>
        <v>0</v>
      </c>
      <c r="G633" s="30"/>
      <c r="H633" s="30"/>
      <c r="I633" s="30"/>
      <c r="J633" s="48"/>
      <c r="K633" s="27"/>
    </row>
    <row r="634" spans="1:226" s="28" customFormat="1" ht="20.100000000000001" customHeight="1">
      <c r="A634" s="1254"/>
      <c r="B634" s="1255"/>
      <c r="C634" s="1256"/>
      <c r="D634" s="1257"/>
      <c r="E634" s="33" t="s">
        <v>63</v>
      </c>
      <c r="F634" s="32">
        <f t="shared" ref="F634:J634" si="269">SUM(F635:F636)</f>
        <v>2400000</v>
      </c>
      <c r="G634" s="32">
        <f t="shared" si="269"/>
        <v>130496</v>
      </c>
      <c r="H634" s="32">
        <f t="shared" si="269"/>
        <v>1815603</v>
      </c>
      <c r="I634" s="32">
        <f t="shared" si="269"/>
        <v>453901</v>
      </c>
      <c r="J634" s="47">
        <f t="shared" si="269"/>
        <v>0</v>
      </c>
      <c r="K634" s="27"/>
    </row>
    <row r="635" spans="1:226" s="28" customFormat="1" ht="12">
      <c r="A635" s="1254"/>
      <c r="B635" s="1255"/>
      <c r="C635" s="1256"/>
      <c r="D635" s="1257"/>
      <c r="E635" s="66" t="s">
        <v>182</v>
      </c>
      <c r="F635" s="30">
        <f t="shared" ref="F635:F636" si="270">SUM(G635:J635)</f>
        <v>1815603</v>
      </c>
      <c r="G635" s="30"/>
      <c r="H635" s="30">
        <v>1815603</v>
      </c>
      <c r="I635" s="30"/>
      <c r="J635" s="48"/>
      <c r="K635" s="27"/>
    </row>
    <row r="636" spans="1:226" s="28" customFormat="1" ht="12">
      <c r="A636" s="1258"/>
      <c r="B636" s="1259"/>
      <c r="C636" s="1260"/>
      <c r="D636" s="1261"/>
      <c r="E636" s="57">
        <v>6059</v>
      </c>
      <c r="F636" s="43">
        <f t="shared" si="270"/>
        <v>584397</v>
      </c>
      <c r="G636" s="43">
        <v>130496</v>
      </c>
      <c r="H636" s="43"/>
      <c r="I636" s="43">
        <v>453901</v>
      </c>
      <c r="J636" s="58"/>
      <c r="K636" s="27"/>
    </row>
    <row r="637" spans="1:226" s="28" customFormat="1" ht="22.5" customHeight="1">
      <c r="A637" s="1254" t="s">
        <v>175</v>
      </c>
      <c r="B637" s="1255" t="s">
        <v>197</v>
      </c>
      <c r="C637" s="1256">
        <v>600</v>
      </c>
      <c r="D637" s="1257" t="s">
        <v>190</v>
      </c>
      <c r="E637" s="34" t="s">
        <v>32</v>
      </c>
      <c r="F637" s="35">
        <f>SUM(F638,F645)</f>
        <v>2880556</v>
      </c>
      <c r="G637" s="35">
        <f t="shared" ref="G637:J637" si="271">SUM(G638,G645)</f>
        <v>0</v>
      </c>
      <c r="H637" s="35">
        <f t="shared" si="271"/>
        <v>2448472</v>
      </c>
      <c r="I637" s="35">
        <f t="shared" si="271"/>
        <v>432084</v>
      </c>
      <c r="J637" s="46">
        <f t="shared" si="271"/>
        <v>0</v>
      </c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  <c r="FJ637" s="27"/>
      <c r="FK637" s="27"/>
      <c r="FL637" s="27"/>
      <c r="FM637" s="27"/>
      <c r="FN637" s="27"/>
      <c r="FO637" s="27"/>
      <c r="FP637" s="27"/>
      <c r="FQ637" s="27"/>
      <c r="FR637" s="27"/>
      <c r="FS637" s="27"/>
      <c r="FT637" s="27"/>
      <c r="FU637" s="27"/>
      <c r="FV637" s="27"/>
      <c r="FW637" s="27"/>
      <c r="FX637" s="27"/>
      <c r="FY637" s="27"/>
      <c r="FZ637" s="27"/>
      <c r="GA637" s="27"/>
      <c r="GB637" s="27"/>
      <c r="GC637" s="27"/>
      <c r="GD637" s="27"/>
      <c r="GE637" s="27"/>
      <c r="GF637" s="27"/>
      <c r="GG637" s="27"/>
      <c r="GH637" s="27"/>
      <c r="GI637" s="27"/>
      <c r="GJ637" s="27"/>
      <c r="GK637" s="27"/>
      <c r="GL637" s="27"/>
      <c r="GM637" s="27"/>
      <c r="GN637" s="27"/>
      <c r="GO637" s="27"/>
      <c r="GP637" s="27"/>
      <c r="GQ637" s="27"/>
      <c r="GR637" s="27"/>
      <c r="GS637" s="27"/>
      <c r="GT637" s="27"/>
      <c r="GU637" s="27"/>
      <c r="GV637" s="27"/>
      <c r="GW637" s="27"/>
      <c r="GX637" s="27"/>
      <c r="GY637" s="27"/>
      <c r="GZ637" s="27"/>
      <c r="HA637" s="27"/>
      <c r="HB637" s="27"/>
      <c r="HC637" s="27"/>
      <c r="HD637" s="27"/>
      <c r="HE637" s="27"/>
      <c r="HF637" s="27"/>
      <c r="HG637" s="27"/>
      <c r="HH637" s="27"/>
      <c r="HI637" s="27"/>
      <c r="HJ637" s="27"/>
      <c r="HK637" s="27"/>
      <c r="HL637" s="27"/>
      <c r="HM637" s="27"/>
      <c r="HN637" s="27"/>
      <c r="HO637" s="27"/>
      <c r="HP637" s="27"/>
      <c r="HQ637" s="27"/>
      <c r="HR637" s="27"/>
    </row>
    <row r="638" spans="1:226" s="28" customFormat="1" ht="20.100000000000001" customHeight="1">
      <c r="A638" s="1254"/>
      <c r="B638" s="1255"/>
      <c r="C638" s="1256"/>
      <c r="D638" s="1257"/>
      <c r="E638" s="31" t="s">
        <v>74</v>
      </c>
      <c r="F638" s="32">
        <f>SUM(F639,F642)</f>
        <v>0</v>
      </c>
      <c r="G638" s="32">
        <f t="shared" ref="G638:J638" si="272">SUM(G639,G642)</f>
        <v>0</v>
      </c>
      <c r="H638" s="32">
        <f t="shared" si="272"/>
        <v>0</v>
      </c>
      <c r="I638" s="32">
        <f t="shared" si="272"/>
        <v>0</v>
      </c>
      <c r="J638" s="47">
        <f t="shared" si="272"/>
        <v>0</v>
      </c>
      <c r="K638" s="27"/>
    </row>
    <row r="639" spans="1:226" s="28" customFormat="1" ht="22.5" hidden="1">
      <c r="A639" s="1254"/>
      <c r="B639" s="1255"/>
      <c r="C639" s="1256"/>
      <c r="D639" s="1257"/>
      <c r="E639" s="38" t="s">
        <v>61</v>
      </c>
      <c r="F639" s="29">
        <f>SUM(F640:F641)</f>
        <v>0</v>
      </c>
      <c r="G639" s="29">
        <f t="shared" ref="G639:J639" si="273">SUM(G640:G641)</f>
        <v>0</v>
      </c>
      <c r="H639" s="29">
        <f t="shared" si="273"/>
        <v>0</v>
      </c>
      <c r="I639" s="29">
        <f t="shared" si="273"/>
        <v>0</v>
      </c>
      <c r="J639" s="49">
        <f t="shared" si="273"/>
        <v>0</v>
      </c>
      <c r="K639" s="27"/>
    </row>
    <row r="640" spans="1:226" s="28" customFormat="1" ht="15" hidden="1" customHeight="1">
      <c r="A640" s="1254"/>
      <c r="B640" s="1255"/>
      <c r="C640" s="1256"/>
      <c r="D640" s="1257"/>
      <c r="E640" s="70"/>
      <c r="F640" s="30">
        <f>SUM(G640:J640)</f>
        <v>0</v>
      </c>
      <c r="G640" s="30"/>
      <c r="H640" s="30"/>
      <c r="I640" s="30"/>
      <c r="J640" s="48"/>
      <c r="K640" s="27"/>
    </row>
    <row r="641" spans="1:226" s="28" customFormat="1" ht="15" hidden="1" customHeight="1">
      <c r="A641" s="1254"/>
      <c r="B641" s="1255"/>
      <c r="C641" s="1256"/>
      <c r="D641" s="1257"/>
      <c r="E641" s="70"/>
      <c r="F641" s="30">
        <f>SUM(G641:J641)</f>
        <v>0</v>
      </c>
      <c r="G641" s="30"/>
      <c r="H641" s="30"/>
      <c r="I641" s="30"/>
      <c r="J641" s="48"/>
      <c r="K641" s="27"/>
    </row>
    <row r="642" spans="1:226" s="28" customFormat="1" ht="22.5" hidden="1">
      <c r="A642" s="1254"/>
      <c r="B642" s="1255"/>
      <c r="C642" s="1256"/>
      <c r="D642" s="1257"/>
      <c r="E642" s="38" t="s">
        <v>62</v>
      </c>
      <c r="F642" s="29">
        <f>SUM(F643:F644)</f>
        <v>0</v>
      </c>
      <c r="G642" s="29">
        <f t="shared" ref="G642:J642" si="274">SUM(G643:G644)</f>
        <v>0</v>
      </c>
      <c r="H642" s="29">
        <f t="shared" si="274"/>
        <v>0</v>
      </c>
      <c r="I642" s="29">
        <f t="shared" si="274"/>
        <v>0</v>
      </c>
      <c r="J642" s="49">
        <f t="shared" si="274"/>
        <v>0</v>
      </c>
      <c r="K642" s="27"/>
    </row>
    <row r="643" spans="1:226" s="28" customFormat="1" ht="15" hidden="1" customHeight="1">
      <c r="A643" s="1254"/>
      <c r="B643" s="1255"/>
      <c r="C643" s="1256"/>
      <c r="D643" s="1257"/>
      <c r="E643" s="70"/>
      <c r="F643" s="30">
        <f>SUM(G643:J643)</f>
        <v>0</v>
      </c>
      <c r="G643" s="30"/>
      <c r="H643" s="30"/>
      <c r="I643" s="30"/>
      <c r="J643" s="48"/>
      <c r="K643" s="27"/>
    </row>
    <row r="644" spans="1:226" s="28" customFormat="1" ht="15" hidden="1" customHeight="1">
      <c r="A644" s="1254"/>
      <c r="B644" s="1255"/>
      <c r="C644" s="1256"/>
      <c r="D644" s="1257"/>
      <c r="E644" s="70"/>
      <c r="F644" s="30">
        <f>SUM(G644:J644)</f>
        <v>0</v>
      </c>
      <c r="G644" s="30"/>
      <c r="H644" s="30"/>
      <c r="I644" s="30"/>
      <c r="J644" s="48"/>
      <c r="K644" s="27"/>
    </row>
    <row r="645" spans="1:226" s="28" customFormat="1" ht="20.100000000000001" customHeight="1">
      <c r="A645" s="1254"/>
      <c r="B645" s="1255"/>
      <c r="C645" s="1256"/>
      <c r="D645" s="1257"/>
      <c r="E645" s="33" t="s">
        <v>63</v>
      </c>
      <c r="F645" s="32">
        <f t="shared" ref="F645:J645" si="275">SUM(F646:F647)</f>
        <v>2880556</v>
      </c>
      <c r="G645" s="32">
        <f t="shared" si="275"/>
        <v>0</v>
      </c>
      <c r="H645" s="32">
        <f t="shared" si="275"/>
        <v>2448472</v>
      </c>
      <c r="I645" s="32">
        <f t="shared" si="275"/>
        <v>432084</v>
      </c>
      <c r="J645" s="47">
        <f t="shared" si="275"/>
        <v>0</v>
      </c>
      <c r="K645" s="27"/>
    </row>
    <row r="646" spans="1:226" s="28" customFormat="1" ht="12">
      <c r="A646" s="1254"/>
      <c r="B646" s="1255"/>
      <c r="C646" s="1256"/>
      <c r="D646" s="1257"/>
      <c r="E646" s="70" t="s">
        <v>182</v>
      </c>
      <c r="F646" s="30">
        <f t="shared" ref="F646:F647" si="276">SUM(G646:J646)</f>
        <v>2448472</v>
      </c>
      <c r="G646" s="30"/>
      <c r="H646" s="30">
        <v>2448472</v>
      </c>
      <c r="I646" s="30"/>
      <c r="J646" s="48"/>
      <c r="K646" s="27"/>
    </row>
    <row r="647" spans="1:226" s="28" customFormat="1" ht="12">
      <c r="A647" s="1254"/>
      <c r="B647" s="1255"/>
      <c r="C647" s="1256"/>
      <c r="D647" s="1257"/>
      <c r="E647" s="41">
        <v>6059</v>
      </c>
      <c r="F647" s="30">
        <f t="shared" si="276"/>
        <v>432084</v>
      </c>
      <c r="G647" s="30"/>
      <c r="H647" s="30"/>
      <c r="I647" s="30">
        <v>432084</v>
      </c>
      <c r="J647" s="48"/>
      <c r="K647" s="27"/>
    </row>
    <row r="648" spans="1:226" s="28" customFormat="1" ht="22.5" customHeight="1">
      <c r="A648" s="1254" t="s">
        <v>176</v>
      </c>
      <c r="B648" s="1255" t="s">
        <v>195</v>
      </c>
      <c r="C648" s="1256">
        <v>600</v>
      </c>
      <c r="D648" s="1257" t="s">
        <v>190</v>
      </c>
      <c r="E648" s="34" t="s">
        <v>32</v>
      </c>
      <c r="F648" s="35">
        <f>SUM(F649,F656)</f>
        <v>4524506</v>
      </c>
      <c r="G648" s="35">
        <f t="shared" ref="G648:J648" si="277">SUM(G649,G656)</f>
        <v>226225</v>
      </c>
      <c r="H648" s="35">
        <f t="shared" si="277"/>
        <v>2262253</v>
      </c>
      <c r="I648" s="35">
        <f t="shared" si="277"/>
        <v>2036028</v>
      </c>
      <c r="J648" s="46">
        <f t="shared" si="277"/>
        <v>0</v>
      </c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  <c r="FJ648" s="27"/>
      <c r="FK648" s="27"/>
      <c r="FL648" s="27"/>
      <c r="FM648" s="27"/>
      <c r="FN648" s="27"/>
      <c r="FO648" s="27"/>
      <c r="FP648" s="27"/>
      <c r="FQ648" s="27"/>
      <c r="FR648" s="27"/>
      <c r="FS648" s="27"/>
      <c r="FT648" s="27"/>
      <c r="FU648" s="27"/>
      <c r="FV648" s="27"/>
      <c r="FW648" s="27"/>
      <c r="FX648" s="27"/>
      <c r="FY648" s="27"/>
      <c r="FZ648" s="27"/>
      <c r="GA648" s="27"/>
      <c r="GB648" s="27"/>
      <c r="GC648" s="27"/>
      <c r="GD648" s="27"/>
      <c r="GE648" s="27"/>
      <c r="GF648" s="27"/>
      <c r="GG648" s="27"/>
      <c r="GH648" s="27"/>
      <c r="GI648" s="27"/>
      <c r="GJ648" s="27"/>
      <c r="GK648" s="27"/>
      <c r="GL648" s="27"/>
      <c r="GM648" s="27"/>
      <c r="GN648" s="27"/>
      <c r="GO648" s="27"/>
      <c r="GP648" s="27"/>
      <c r="GQ648" s="27"/>
      <c r="GR648" s="27"/>
      <c r="GS648" s="27"/>
      <c r="GT648" s="27"/>
      <c r="GU648" s="27"/>
      <c r="GV648" s="27"/>
      <c r="GW648" s="27"/>
      <c r="GX648" s="27"/>
      <c r="GY648" s="27"/>
      <c r="GZ648" s="27"/>
      <c r="HA648" s="27"/>
      <c r="HB648" s="27"/>
      <c r="HC648" s="27"/>
      <c r="HD648" s="27"/>
      <c r="HE648" s="27"/>
      <c r="HF648" s="27"/>
      <c r="HG648" s="27"/>
      <c r="HH648" s="27"/>
      <c r="HI648" s="27"/>
      <c r="HJ648" s="27"/>
      <c r="HK648" s="27"/>
      <c r="HL648" s="27"/>
      <c r="HM648" s="27"/>
      <c r="HN648" s="27"/>
      <c r="HO648" s="27"/>
      <c r="HP648" s="27"/>
      <c r="HQ648" s="27"/>
      <c r="HR648" s="27"/>
    </row>
    <row r="649" spans="1:226" s="28" customFormat="1" ht="20.100000000000001" customHeight="1">
      <c r="A649" s="1254"/>
      <c r="B649" s="1255"/>
      <c r="C649" s="1256"/>
      <c r="D649" s="1257"/>
      <c r="E649" s="31" t="s">
        <v>74</v>
      </c>
      <c r="F649" s="32">
        <f>SUM(F650,F653)</f>
        <v>0</v>
      </c>
      <c r="G649" s="32">
        <f t="shared" ref="G649:J649" si="278">SUM(G650,G653)</f>
        <v>0</v>
      </c>
      <c r="H649" s="32">
        <f t="shared" si="278"/>
        <v>0</v>
      </c>
      <c r="I649" s="32">
        <f t="shared" si="278"/>
        <v>0</v>
      </c>
      <c r="J649" s="47">
        <f t="shared" si="278"/>
        <v>0</v>
      </c>
      <c r="K649" s="27"/>
    </row>
    <row r="650" spans="1:226" s="28" customFormat="1" ht="22.5" hidden="1">
      <c r="A650" s="1254"/>
      <c r="B650" s="1255"/>
      <c r="C650" s="1256"/>
      <c r="D650" s="1257"/>
      <c r="E650" s="38" t="s">
        <v>61</v>
      </c>
      <c r="F650" s="29">
        <f>SUM(F651:F652)</f>
        <v>0</v>
      </c>
      <c r="G650" s="29">
        <f t="shared" ref="G650:J650" si="279">SUM(G651:G652)</f>
        <v>0</v>
      </c>
      <c r="H650" s="29">
        <f t="shared" si="279"/>
        <v>0</v>
      </c>
      <c r="I650" s="29">
        <f t="shared" si="279"/>
        <v>0</v>
      </c>
      <c r="J650" s="49">
        <f t="shared" si="279"/>
        <v>0</v>
      </c>
      <c r="K650" s="27"/>
    </row>
    <row r="651" spans="1:226" s="28" customFormat="1" ht="15" hidden="1" customHeight="1">
      <c r="A651" s="1254"/>
      <c r="B651" s="1255"/>
      <c r="C651" s="1256"/>
      <c r="D651" s="1257"/>
      <c r="E651" s="66"/>
      <c r="F651" s="30">
        <f>SUM(G651:J651)</f>
        <v>0</v>
      </c>
      <c r="G651" s="30"/>
      <c r="H651" s="30"/>
      <c r="I651" s="30"/>
      <c r="J651" s="48"/>
      <c r="K651" s="27"/>
    </row>
    <row r="652" spans="1:226" s="28" customFormat="1" ht="15" hidden="1" customHeight="1">
      <c r="A652" s="1254"/>
      <c r="B652" s="1255"/>
      <c r="C652" s="1256"/>
      <c r="D652" s="1257"/>
      <c r="E652" s="66"/>
      <c r="F652" s="30">
        <f>SUM(G652:J652)</f>
        <v>0</v>
      </c>
      <c r="G652" s="30"/>
      <c r="H652" s="30"/>
      <c r="I652" s="30"/>
      <c r="J652" s="48"/>
      <c r="K652" s="27"/>
    </row>
    <row r="653" spans="1:226" s="28" customFormat="1" ht="22.5" hidden="1">
      <c r="A653" s="1254"/>
      <c r="B653" s="1255"/>
      <c r="C653" s="1256"/>
      <c r="D653" s="1257"/>
      <c r="E653" s="38" t="s">
        <v>62</v>
      </c>
      <c r="F653" s="29">
        <f>SUM(F654:F655)</f>
        <v>0</v>
      </c>
      <c r="G653" s="29">
        <f t="shared" ref="G653:J653" si="280">SUM(G654:G655)</f>
        <v>0</v>
      </c>
      <c r="H653" s="29">
        <f t="shared" si="280"/>
        <v>0</v>
      </c>
      <c r="I653" s="29">
        <f t="shared" si="280"/>
        <v>0</v>
      </c>
      <c r="J653" s="49">
        <f t="shared" si="280"/>
        <v>0</v>
      </c>
      <c r="K653" s="27"/>
    </row>
    <row r="654" spans="1:226" s="28" customFormat="1" ht="15" hidden="1" customHeight="1">
      <c r="A654" s="1254"/>
      <c r="B654" s="1255"/>
      <c r="C654" s="1256"/>
      <c r="D654" s="1257"/>
      <c r="E654" s="66"/>
      <c r="F654" s="30">
        <f>SUM(G654:J654)</f>
        <v>0</v>
      </c>
      <c r="G654" s="30"/>
      <c r="H654" s="30"/>
      <c r="I654" s="30"/>
      <c r="J654" s="48"/>
      <c r="K654" s="27"/>
    </row>
    <row r="655" spans="1:226" s="28" customFormat="1" ht="15" hidden="1" customHeight="1">
      <c r="A655" s="1254"/>
      <c r="B655" s="1255"/>
      <c r="C655" s="1256"/>
      <c r="D655" s="1257"/>
      <c r="E655" s="66"/>
      <c r="F655" s="30">
        <f>SUM(G655:J655)</f>
        <v>0</v>
      </c>
      <c r="G655" s="30"/>
      <c r="H655" s="30"/>
      <c r="I655" s="30"/>
      <c r="J655" s="48"/>
      <c r="K655" s="27"/>
    </row>
    <row r="656" spans="1:226" s="28" customFormat="1" ht="20.100000000000001" customHeight="1">
      <c r="A656" s="1254"/>
      <c r="B656" s="1255"/>
      <c r="C656" s="1256"/>
      <c r="D656" s="1257"/>
      <c r="E656" s="33" t="s">
        <v>63</v>
      </c>
      <c r="F656" s="32">
        <f t="shared" ref="F656:J656" si="281">SUM(F657:F658)</f>
        <v>4524506</v>
      </c>
      <c r="G656" s="32">
        <f t="shared" si="281"/>
        <v>226225</v>
      </c>
      <c r="H656" s="32">
        <f t="shared" si="281"/>
        <v>2262253</v>
      </c>
      <c r="I656" s="32">
        <f t="shared" si="281"/>
        <v>2036028</v>
      </c>
      <c r="J656" s="47">
        <f t="shared" si="281"/>
        <v>0</v>
      </c>
      <c r="K656" s="27"/>
    </row>
    <row r="657" spans="1:226" s="28" customFormat="1" ht="12">
      <c r="A657" s="1254"/>
      <c r="B657" s="1255"/>
      <c r="C657" s="1256"/>
      <c r="D657" s="1257"/>
      <c r="E657" s="66" t="s">
        <v>182</v>
      </c>
      <c r="F657" s="30">
        <f t="shared" ref="F657:F658" si="282">SUM(G657:J657)</f>
        <v>2262253</v>
      </c>
      <c r="G657" s="30"/>
      <c r="H657" s="30">
        <v>2262253</v>
      </c>
      <c r="I657" s="30"/>
      <c r="J657" s="48"/>
      <c r="K657" s="27"/>
    </row>
    <row r="658" spans="1:226" s="28" customFormat="1" ht="12">
      <c r="A658" s="1258"/>
      <c r="B658" s="1259"/>
      <c r="C658" s="1260"/>
      <c r="D658" s="1261"/>
      <c r="E658" s="57">
        <v>6059</v>
      </c>
      <c r="F658" s="43">
        <f t="shared" si="282"/>
        <v>2262253</v>
      </c>
      <c r="G658" s="43">
        <v>226225</v>
      </c>
      <c r="H658" s="43"/>
      <c r="I658" s="43">
        <v>2036028</v>
      </c>
      <c r="J658" s="58"/>
      <c r="K658" s="27"/>
    </row>
    <row r="659" spans="1:226" s="28" customFormat="1" ht="22.5" customHeight="1">
      <c r="A659" s="1254" t="s">
        <v>177</v>
      </c>
      <c r="B659" s="1255" t="s">
        <v>196</v>
      </c>
      <c r="C659" s="1256">
        <v>600</v>
      </c>
      <c r="D659" s="1257" t="s">
        <v>190</v>
      </c>
      <c r="E659" s="34" t="s">
        <v>32</v>
      </c>
      <c r="F659" s="35">
        <f>SUM(F660,F667)</f>
        <v>114300000</v>
      </c>
      <c r="G659" s="35">
        <f t="shared" ref="G659:J659" si="283">SUM(G660,G667)</f>
        <v>25812979</v>
      </c>
      <c r="H659" s="35">
        <f t="shared" si="283"/>
        <v>88487021</v>
      </c>
      <c r="I659" s="35">
        <f t="shared" si="283"/>
        <v>0</v>
      </c>
      <c r="J659" s="46">
        <f t="shared" si="283"/>
        <v>0</v>
      </c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  <c r="FJ659" s="27"/>
      <c r="FK659" s="27"/>
      <c r="FL659" s="27"/>
      <c r="FM659" s="27"/>
      <c r="FN659" s="27"/>
      <c r="FO659" s="27"/>
      <c r="FP659" s="27"/>
      <c r="FQ659" s="27"/>
      <c r="FR659" s="27"/>
      <c r="FS659" s="27"/>
      <c r="FT659" s="27"/>
      <c r="FU659" s="27"/>
      <c r="FV659" s="27"/>
      <c r="FW659" s="27"/>
      <c r="FX659" s="27"/>
      <c r="FY659" s="27"/>
      <c r="FZ659" s="27"/>
      <c r="GA659" s="27"/>
      <c r="GB659" s="27"/>
      <c r="GC659" s="27"/>
      <c r="GD659" s="27"/>
      <c r="GE659" s="27"/>
      <c r="GF659" s="27"/>
      <c r="GG659" s="27"/>
      <c r="GH659" s="27"/>
      <c r="GI659" s="27"/>
      <c r="GJ659" s="27"/>
      <c r="GK659" s="27"/>
      <c r="GL659" s="27"/>
      <c r="GM659" s="27"/>
      <c r="GN659" s="27"/>
      <c r="GO659" s="27"/>
      <c r="GP659" s="27"/>
      <c r="GQ659" s="27"/>
      <c r="GR659" s="27"/>
      <c r="GS659" s="27"/>
      <c r="GT659" s="27"/>
      <c r="GU659" s="27"/>
      <c r="GV659" s="27"/>
      <c r="GW659" s="27"/>
      <c r="GX659" s="27"/>
      <c r="GY659" s="27"/>
      <c r="GZ659" s="27"/>
      <c r="HA659" s="27"/>
      <c r="HB659" s="27"/>
      <c r="HC659" s="27"/>
      <c r="HD659" s="27"/>
      <c r="HE659" s="27"/>
      <c r="HF659" s="27"/>
      <c r="HG659" s="27"/>
      <c r="HH659" s="27"/>
      <c r="HI659" s="27"/>
      <c r="HJ659" s="27"/>
      <c r="HK659" s="27"/>
      <c r="HL659" s="27"/>
      <c r="HM659" s="27"/>
      <c r="HN659" s="27"/>
      <c r="HO659" s="27"/>
      <c r="HP659" s="27"/>
      <c r="HQ659" s="27"/>
      <c r="HR659" s="27"/>
    </row>
    <row r="660" spans="1:226" s="28" customFormat="1" ht="20.100000000000001" customHeight="1">
      <c r="A660" s="1254"/>
      <c r="B660" s="1255"/>
      <c r="C660" s="1256"/>
      <c r="D660" s="1257"/>
      <c r="E660" s="31" t="s">
        <v>74</v>
      </c>
      <c r="F660" s="32">
        <f>SUM(F661,F664)</f>
        <v>0</v>
      </c>
      <c r="G660" s="32">
        <f t="shared" ref="G660:J660" si="284">SUM(G661,G664)</f>
        <v>0</v>
      </c>
      <c r="H660" s="32">
        <f t="shared" si="284"/>
        <v>0</v>
      </c>
      <c r="I660" s="32">
        <f t="shared" si="284"/>
        <v>0</v>
      </c>
      <c r="J660" s="47">
        <f t="shared" si="284"/>
        <v>0</v>
      </c>
      <c r="K660" s="27"/>
    </row>
    <row r="661" spans="1:226" s="28" customFormat="1" ht="22.5" hidden="1">
      <c r="A661" s="1254"/>
      <c r="B661" s="1255"/>
      <c r="C661" s="1256"/>
      <c r="D661" s="1257"/>
      <c r="E661" s="38" t="s">
        <v>61</v>
      </c>
      <c r="F661" s="29">
        <f>SUM(F662:F663)</f>
        <v>0</v>
      </c>
      <c r="G661" s="29">
        <f t="shared" ref="G661:J661" si="285">SUM(G662:G663)</f>
        <v>0</v>
      </c>
      <c r="H661" s="29">
        <f t="shared" si="285"/>
        <v>0</v>
      </c>
      <c r="I661" s="29">
        <f t="shared" si="285"/>
        <v>0</v>
      </c>
      <c r="J661" s="49">
        <f t="shared" si="285"/>
        <v>0</v>
      </c>
      <c r="K661" s="27"/>
    </row>
    <row r="662" spans="1:226" s="28" customFormat="1" ht="15" hidden="1" customHeight="1">
      <c r="A662" s="1254"/>
      <c r="B662" s="1255"/>
      <c r="C662" s="1256"/>
      <c r="D662" s="1257"/>
      <c r="E662" s="66"/>
      <c r="F662" s="30">
        <f>SUM(G662:J662)</f>
        <v>0</v>
      </c>
      <c r="G662" s="30"/>
      <c r="H662" s="30"/>
      <c r="I662" s="30"/>
      <c r="J662" s="48"/>
      <c r="K662" s="27"/>
    </row>
    <row r="663" spans="1:226" s="28" customFormat="1" ht="15" hidden="1" customHeight="1">
      <c r="A663" s="1254"/>
      <c r="B663" s="1255"/>
      <c r="C663" s="1256"/>
      <c r="D663" s="1257"/>
      <c r="E663" s="66"/>
      <c r="F663" s="30">
        <f>SUM(G663:J663)</f>
        <v>0</v>
      </c>
      <c r="G663" s="30"/>
      <c r="H663" s="30"/>
      <c r="I663" s="30"/>
      <c r="J663" s="48"/>
      <c r="K663" s="27"/>
    </row>
    <row r="664" spans="1:226" s="28" customFormat="1" ht="22.5" hidden="1">
      <c r="A664" s="1254"/>
      <c r="B664" s="1255"/>
      <c r="C664" s="1256"/>
      <c r="D664" s="1257"/>
      <c r="E664" s="38" t="s">
        <v>62</v>
      </c>
      <c r="F664" s="29">
        <f>SUM(F665:F666)</f>
        <v>0</v>
      </c>
      <c r="G664" s="29">
        <f t="shared" ref="G664:J664" si="286">SUM(G665:G666)</f>
        <v>0</v>
      </c>
      <c r="H664" s="29">
        <f t="shared" si="286"/>
        <v>0</v>
      </c>
      <c r="I664" s="29">
        <f t="shared" si="286"/>
        <v>0</v>
      </c>
      <c r="J664" s="49">
        <f t="shared" si="286"/>
        <v>0</v>
      </c>
      <c r="K664" s="27"/>
    </row>
    <row r="665" spans="1:226" s="28" customFormat="1" ht="15" hidden="1" customHeight="1">
      <c r="A665" s="1254"/>
      <c r="B665" s="1255"/>
      <c r="C665" s="1256"/>
      <c r="D665" s="1257"/>
      <c r="E665" s="66"/>
      <c r="F665" s="30">
        <f>SUM(G665:J665)</f>
        <v>0</v>
      </c>
      <c r="G665" s="30"/>
      <c r="H665" s="30"/>
      <c r="I665" s="30"/>
      <c r="J665" s="48"/>
      <c r="K665" s="27"/>
    </row>
    <row r="666" spans="1:226" s="28" customFormat="1" ht="15" hidden="1" customHeight="1">
      <c r="A666" s="1254"/>
      <c r="B666" s="1255"/>
      <c r="C666" s="1256"/>
      <c r="D666" s="1257"/>
      <c r="E666" s="66"/>
      <c r="F666" s="30">
        <f>SUM(G666:J666)</f>
        <v>0</v>
      </c>
      <c r="G666" s="30"/>
      <c r="H666" s="30"/>
      <c r="I666" s="30"/>
      <c r="J666" s="48"/>
      <c r="K666" s="27"/>
    </row>
    <row r="667" spans="1:226" s="28" customFormat="1" ht="20.100000000000001" customHeight="1">
      <c r="A667" s="1254"/>
      <c r="B667" s="1255"/>
      <c r="C667" s="1256"/>
      <c r="D667" s="1257"/>
      <c r="E667" s="33" t="s">
        <v>63</v>
      </c>
      <c r="F667" s="32">
        <f t="shared" ref="F667:J667" si="287">SUM(F668:F670)</f>
        <v>114300000</v>
      </c>
      <c r="G667" s="32">
        <f t="shared" si="287"/>
        <v>25812979</v>
      </c>
      <c r="H667" s="32">
        <f t="shared" si="287"/>
        <v>88487021</v>
      </c>
      <c r="I667" s="32">
        <f t="shared" si="287"/>
        <v>0</v>
      </c>
      <c r="J667" s="47">
        <f t="shared" si="287"/>
        <v>0</v>
      </c>
      <c r="K667" s="27"/>
    </row>
    <row r="668" spans="1:226" s="28" customFormat="1" ht="12">
      <c r="A668" s="1254"/>
      <c r="B668" s="1255"/>
      <c r="C668" s="1256"/>
      <c r="D668" s="1257"/>
      <c r="E668" s="66" t="s">
        <v>181</v>
      </c>
      <c r="F668" s="30">
        <f t="shared" ref="F668:F670" si="288">SUM(G668:J668)</f>
        <v>1000000</v>
      </c>
      <c r="G668" s="30">
        <v>1000000</v>
      </c>
      <c r="H668" s="30"/>
      <c r="I668" s="30"/>
      <c r="J668" s="48"/>
      <c r="K668" s="27"/>
    </row>
    <row r="669" spans="1:226" s="28" customFormat="1" ht="12">
      <c r="A669" s="1258"/>
      <c r="B669" s="1259"/>
      <c r="C669" s="1260"/>
      <c r="D669" s="1261"/>
      <c r="E669" s="67" t="s">
        <v>182</v>
      </c>
      <c r="F669" s="30">
        <f t="shared" si="288"/>
        <v>88487021</v>
      </c>
      <c r="G669" s="43"/>
      <c r="H669" s="43">
        <v>88487021</v>
      </c>
      <c r="I669" s="43"/>
      <c r="J669" s="58"/>
      <c r="K669" s="27"/>
    </row>
    <row r="670" spans="1:226" s="28" customFormat="1" ht="12">
      <c r="A670" s="1258"/>
      <c r="B670" s="1259"/>
      <c r="C670" s="1260"/>
      <c r="D670" s="1261"/>
      <c r="E670" s="57">
        <v>6059</v>
      </c>
      <c r="F670" s="43">
        <f t="shared" si="288"/>
        <v>24812979</v>
      </c>
      <c r="G670" s="43">
        <v>24812979</v>
      </c>
      <c r="H670" s="43"/>
      <c r="I670" s="43"/>
      <c r="J670" s="58"/>
      <c r="K670" s="27"/>
    </row>
    <row r="671" spans="1:226" s="28" customFormat="1" ht="22.5" customHeight="1">
      <c r="A671" s="1254" t="s">
        <v>191</v>
      </c>
      <c r="B671" s="1255" t="s">
        <v>222</v>
      </c>
      <c r="C671" s="1256">
        <v>600</v>
      </c>
      <c r="D671" s="1257" t="s">
        <v>190</v>
      </c>
      <c r="E671" s="34" t="s">
        <v>32</v>
      </c>
      <c r="F671" s="35">
        <f>SUM(F672,F679)</f>
        <v>133151201</v>
      </c>
      <c r="G671" s="35">
        <f t="shared" ref="G671:J671" si="289">SUM(G672,G679)</f>
        <v>32265558</v>
      </c>
      <c r="H671" s="35">
        <f t="shared" si="289"/>
        <v>100885643</v>
      </c>
      <c r="I671" s="35">
        <f t="shared" si="289"/>
        <v>0</v>
      </c>
      <c r="J671" s="46">
        <f t="shared" si="289"/>
        <v>0</v>
      </c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  <c r="FJ671" s="27"/>
      <c r="FK671" s="27"/>
      <c r="FL671" s="27"/>
      <c r="FM671" s="27"/>
      <c r="FN671" s="27"/>
      <c r="FO671" s="27"/>
      <c r="FP671" s="27"/>
      <c r="FQ671" s="27"/>
      <c r="FR671" s="27"/>
      <c r="FS671" s="27"/>
      <c r="FT671" s="27"/>
      <c r="FU671" s="27"/>
      <c r="FV671" s="27"/>
      <c r="FW671" s="27"/>
      <c r="FX671" s="27"/>
      <c r="FY671" s="27"/>
      <c r="FZ671" s="27"/>
      <c r="GA671" s="27"/>
      <c r="GB671" s="27"/>
      <c r="GC671" s="27"/>
      <c r="GD671" s="27"/>
      <c r="GE671" s="27"/>
      <c r="GF671" s="27"/>
      <c r="GG671" s="27"/>
      <c r="GH671" s="27"/>
      <c r="GI671" s="27"/>
      <c r="GJ671" s="27"/>
      <c r="GK671" s="27"/>
      <c r="GL671" s="27"/>
      <c r="GM671" s="27"/>
      <c r="GN671" s="27"/>
      <c r="GO671" s="27"/>
      <c r="GP671" s="27"/>
      <c r="GQ671" s="27"/>
      <c r="GR671" s="27"/>
      <c r="GS671" s="27"/>
      <c r="GT671" s="27"/>
      <c r="GU671" s="27"/>
      <c r="GV671" s="27"/>
      <c r="GW671" s="27"/>
      <c r="GX671" s="27"/>
      <c r="GY671" s="27"/>
      <c r="GZ671" s="27"/>
      <c r="HA671" s="27"/>
      <c r="HB671" s="27"/>
      <c r="HC671" s="27"/>
      <c r="HD671" s="27"/>
      <c r="HE671" s="27"/>
      <c r="HF671" s="27"/>
      <c r="HG671" s="27"/>
      <c r="HH671" s="27"/>
      <c r="HI671" s="27"/>
      <c r="HJ671" s="27"/>
      <c r="HK671" s="27"/>
      <c r="HL671" s="27"/>
      <c r="HM671" s="27"/>
      <c r="HN671" s="27"/>
      <c r="HO671" s="27"/>
      <c r="HP671" s="27"/>
      <c r="HQ671" s="27"/>
      <c r="HR671" s="27"/>
    </row>
    <row r="672" spans="1:226" s="28" customFormat="1" ht="20.100000000000001" customHeight="1">
      <c r="A672" s="1254"/>
      <c r="B672" s="1255"/>
      <c r="C672" s="1256"/>
      <c r="D672" s="1257"/>
      <c r="E672" s="31" t="s">
        <v>74</v>
      </c>
      <c r="F672" s="32">
        <f>SUM(F673,F676)</f>
        <v>0</v>
      </c>
      <c r="G672" s="32">
        <f t="shared" ref="G672:J672" si="290">SUM(G673,G676)</f>
        <v>0</v>
      </c>
      <c r="H672" s="32">
        <f t="shared" si="290"/>
        <v>0</v>
      </c>
      <c r="I672" s="32">
        <f t="shared" si="290"/>
        <v>0</v>
      </c>
      <c r="J672" s="47">
        <f t="shared" si="290"/>
        <v>0</v>
      </c>
      <c r="K672" s="27"/>
    </row>
    <row r="673" spans="1:226" s="28" customFormat="1" ht="22.5" hidden="1" customHeight="1">
      <c r="A673" s="1254"/>
      <c r="B673" s="1255"/>
      <c r="C673" s="1256"/>
      <c r="D673" s="1257"/>
      <c r="E673" s="38" t="s">
        <v>61</v>
      </c>
      <c r="F673" s="29">
        <f>SUM(F674:F675)</f>
        <v>0</v>
      </c>
      <c r="G673" s="29">
        <f t="shared" ref="G673:J673" si="291">SUM(G674:G675)</f>
        <v>0</v>
      </c>
      <c r="H673" s="29">
        <f t="shared" si="291"/>
        <v>0</v>
      </c>
      <c r="I673" s="29">
        <f t="shared" si="291"/>
        <v>0</v>
      </c>
      <c r="J673" s="49">
        <f t="shared" si="291"/>
        <v>0</v>
      </c>
      <c r="K673" s="27"/>
    </row>
    <row r="674" spans="1:226" s="28" customFormat="1" ht="15" hidden="1" customHeight="1">
      <c r="A674" s="1254"/>
      <c r="B674" s="1255"/>
      <c r="C674" s="1256"/>
      <c r="D674" s="1257"/>
      <c r="E674" s="66"/>
      <c r="F674" s="30">
        <f>SUM(G674:J674)</f>
        <v>0</v>
      </c>
      <c r="G674" s="30"/>
      <c r="H674" s="30"/>
      <c r="I674" s="30"/>
      <c r="J674" s="48"/>
      <c r="K674" s="27"/>
    </row>
    <row r="675" spans="1:226" s="28" customFormat="1" ht="15" hidden="1" customHeight="1">
      <c r="A675" s="1254"/>
      <c r="B675" s="1255"/>
      <c r="C675" s="1256"/>
      <c r="D675" s="1257"/>
      <c r="E675" s="66"/>
      <c r="F675" s="30">
        <f>SUM(G675:J675)</f>
        <v>0</v>
      </c>
      <c r="G675" s="30"/>
      <c r="H675" s="30"/>
      <c r="I675" s="30"/>
      <c r="J675" s="48"/>
      <c r="K675" s="27"/>
    </row>
    <row r="676" spans="1:226" s="28" customFormat="1" ht="22.5" hidden="1" customHeight="1">
      <c r="A676" s="1254"/>
      <c r="B676" s="1255"/>
      <c r="C676" s="1256"/>
      <c r="D676" s="1257"/>
      <c r="E676" s="38" t="s">
        <v>62</v>
      </c>
      <c r="F676" s="29">
        <f>SUM(F677:F678)</f>
        <v>0</v>
      </c>
      <c r="G676" s="29">
        <f t="shared" ref="G676:J676" si="292">SUM(G677:G678)</f>
        <v>0</v>
      </c>
      <c r="H676" s="29">
        <f t="shared" si="292"/>
        <v>0</v>
      </c>
      <c r="I676" s="29">
        <f t="shared" si="292"/>
        <v>0</v>
      </c>
      <c r="J676" s="49">
        <f t="shared" si="292"/>
        <v>0</v>
      </c>
      <c r="K676" s="27"/>
    </row>
    <row r="677" spans="1:226" s="28" customFormat="1" ht="15" hidden="1" customHeight="1">
      <c r="A677" s="1254"/>
      <c r="B677" s="1255"/>
      <c r="C677" s="1256"/>
      <c r="D677" s="1257"/>
      <c r="E677" s="66"/>
      <c r="F677" s="30">
        <f>SUM(G677:J677)</f>
        <v>0</v>
      </c>
      <c r="G677" s="30"/>
      <c r="H677" s="30"/>
      <c r="I677" s="30"/>
      <c r="J677" s="48"/>
      <c r="K677" s="27"/>
    </row>
    <row r="678" spans="1:226" s="28" customFormat="1" ht="15" hidden="1" customHeight="1">
      <c r="A678" s="1254"/>
      <c r="B678" s="1255"/>
      <c r="C678" s="1256"/>
      <c r="D678" s="1257"/>
      <c r="E678" s="66"/>
      <c r="F678" s="30">
        <f>SUM(G678:J678)</f>
        <v>0</v>
      </c>
      <c r="G678" s="30"/>
      <c r="H678" s="30"/>
      <c r="I678" s="30"/>
      <c r="J678" s="48"/>
      <c r="K678" s="27"/>
    </row>
    <row r="679" spans="1:226" s="28" customFormat="1" ht="20.100000000000001" customHeight="1">
      <c r="A679" s="1254"/>
      <c r="B679" s="1255"/>
      <c r="C679" s="1256"/>
      <c r="D679" s="1257"/>
      <c r="E679" s="33" t="s">
        <v>63</v>
      </c>
      <c r="F679" s="32">
        <f t="shared" ref="F679:J679" si="293">SUM(F680:F681)</f>
        <v>133151201</v>
      </c>
      <c r="G679" s="32">
        <f t="shared" si="293"/>
        <v>32265558</v>
      </c>
      <c r="H679" s="32">
        <f t="shared" si="293"/>
        <v>100885643</v>
      </c>
      <c r="I679" s="32">
        <f t="shared" si="293"/>
        <v>0</v>
      </c>
      <c r="J679" s="47">
        <f t="shared" si="293"/>
        <v>0</v>
      </c>
      <c r="K679" s="27"/>
    </row>
    <row r="680" spans="1:226" s="28" customFormat="1" ht="12">
      <c r="A680" s="1254"/>
      <c r="B680" s="1255"/>
      <c r="C680" s="1256"/>
      <c r="D680" s="1257"/>
      <c r="E680" s="66" t="s">
        <v>182</v>
      </c>
      <c r="F680" s="30">
        <f t="shared" ref="F680:F681" si="294">SUM(G680:J680)</f>
        <v>100885643</v>
      </c>
      <c r="G680" s="30"/>
      <c r="H680" s="30">
        <v>100885643</v>
      </c>
      <c r="I680" s="30"/>
      <c r="J680" s="48"/>
      <c r="K680" s="27"/>
    </row>
    <row r="681" spans="1:226" s="28" customFormat="1" ht="12">
      <c r="A681" s="1258"/>
      <c r="B681" s="1259"/>
      <c r="C681" s="1260"/>
      <c r="D681" s="1261"/>
      <c r="E681" s="57">
        <v>6059</v>
      </c>
      <c r="F681" s="43">
        <f t="shared" si="294"/>
        <v>32265558</v>
      </c>
      <c r="G681" s="43">
        <v>32265558</v>
      </c>
      <c r="H681" s="43"/>
      <c r="I681" s="43"/>
      <c r="J681" s="58"/>
      <c r="K681" s="27"/>
    </row>
    <row r="682" spans="1:226" s="28" customFormat="1" ht="22.5" customHeight="1">
      <c r="A682" s="1254" t="s">
        <v>192</v>
      </c>
      <c r="B682" s="1255" t="s">
        <v>194</v>
      </c>
      <c r="C682" s="1256">
        <v>630</v>
      </c>
      <c r="D682" s="1257" t="s">
        <v>193</v>
      </c>
      <c r="E682" s="34" t="s">
        <v>32</v>
      </c>
      <c r="F682" s="35">
        <f>SUM(F683,F690)</f>
        <v>28282789</v>
      </c>
      <c r="G682" s="35">
        <f t="shared" ref="G682:J682" si="295">SUM(G683,G690)</f>
        <v>0</v>
      </c>
      <c r="H682" s="35">
        <f t="shared" si="295"/>
        <v>28282789</v>
      </c>
      <c r="I682" s="35">
        <f t="shared" si="295"/>
        <v>0</v>
      </c>
      <c r="J682" s="46">
        <f t="shared" si="295"/>
        <v>0</v>
      </c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  <c r="FJ682" s="27"/>
      <c r="FK682" s="27"/>
      <c r="FL682" s="27"/>
      <c r="FM682" s="27"/>
      <c r="FN682" s="27"/>
      <c r="FO682" s="27"/>
      <c r="FP682" s="27"/>
      <c r="FQ682" s="27"/>
      <c r="FR682" s="27"/>
      <c r="FS682" s="27"/>
      <c r="FT682" s="27"/>
      <c r="FU682" s="27"/>
      <c r="FV682" s="27"/>
      <c r="FW682" s="27"/>
      <c r="FX682" s="27"/>
      <c r="FY682" s="27"/>
      <c r="FZ682" s="27"/>
      <c r="GA682" s="27"/>
      <c r="GB682" s="27"/>
      <c r="GC682" s="27"/>
      <c r="GD682" s="27"/>
      <c r="GE682" s="27"/>
      <c r="GF682" s="27"/>
      <c r="GG682" s="27"/>
      <c r="GH682" s="27"/>
      <c r="GI682" s="27"/>
      <c r="GJ682" s="27"/>
      <c r="GK682" s="27"/>
      <c r="GL682" s="27"/>
      <c r="GM682" s="27"/>
      <c r="GN682" s="27"/>
      <c r="GO682" s="27"/>
      <c r="GP682" s="27"/>
      <c r="GQ682" s="27"/>
      <c r="GR682" s="27"/>
      <c r="GS682" s="27"/>
      <c r="GT682" s="27"/>
      <c r="GU682" s="27"/>
      <c r="GV682" s="27"/>
      <c r="GW682" s="27"/>
      <c r="GX682" s="27"/>
      <c r="GY682" s="27"/>
      <c r="GZ682" s="27"/>
      <c r="HA682" s="27"/>
      <c r="HB682" s="27"/>
      <c r="HC682" s="27"/>
      <c r="HD682" s="27"/>
      <c r="HE682" s="27"/>
      <c r="HF682" s="27"/>
      <c r="HG682" s="27"/>
      <c r="HH682" s="27"/>
      <c r="HI682" s="27"/>
      <c r="HJ682" s="27"/>
      <c r="HK682" s="27"/>
      <c r="HL682" s="27"/>
      <c r="HM682" s="27"/>
      <c r="HN682" s="27"/>
      <c r="HO682" s="27"/>
      <c r="HP682" s="27"/>
      <c r="HQ682" s="27"/>
      <c r="HR682" s="27"/>
    </row>
    <row r="683" spans="1:226" s="28" customFormat="1" ht="20.100000000000001" customHeight="1">
      <c r="A683" s="1254"/>
      <c r="B683" s="1255"/>
      <c r="C683" s="1256"/>
      <c r="D683" s="1257"/>
      <c r="E683" s="31" t="s">
        <v>74</v>
      </c>
      <c r="F683" s="32">
        <f>SUM(F684,F687)</f>
        <v>0</v>
      </c>
      <c r="G683" s="32">
        <f t="shared" ref="G683:J683" si="296">SUM(G684,G687)</f>
        <v>0</v>
      </c>
      <c r="H683" s="32">
        <f t="shared" si="296"/>
        <v>0</v>
      </c>
      <c r="I683" s="32">
        <f t="shared" si="296"/>
        <v>0</v>
      </c>
      <c r="J683" s="47">
        <f t="shared" si="296"/>
        <v>0</v>
      </c>
      <c r="K683" s="27"/>
    </row>
    <row r="684" spans="1:226" s="28" customFormat="1" ht="22.5" hidden="1" customHeight="1">
      <c r="A684" s="1254"/>
      <c r="B684" s="1255"/>
      <c r="C684" s="1256"/>
      <c r="D684" s="1257"/>
      <c r="E684" s="38" t="s">
        <v>61</v>
      </c>
      <c r="F684" s="29">
        <f>SUM(F685:F686)</f>
        <v>0</v>
      </c>
      <c r="G684" s="29">
        <f t="shared" ref="G684:J684" si="297">SUM(G685:G686)</f>
        <v>0</v>
      </c>
      <c r="H684" s="29">
        <f t="shared" si="297"/>
        <v>0</v>
      </c>
      <c r="I684" s="29">
        <f t="shared" si="297"/>
        <v>0</v>
      </c>
      <c r="J684" s="49">
        <f t="shared" si="297"/>
        <v>0</v>
      </c>
      <c r="K684" s="27"/>
    </row>
    <row r="685" spans="1:226" s="28" customFormat="1" ht="15" hidden="1" customHeight="1">
      <c r="A685" s="1254"/>
      <c r="B685" s="1255"/>
      <c r="C685" s="1256"/>
      <c r="D685" s="1257"/>
      <c r="E685" s="66"/>
      <c r="F685" s="30">
        <f>SUM(G685:J685)</f>
        <v>0</v>
      </c>
      <c r="G685" s="30"/>
      <c r="H685" s="30"/>
      <c r="I685" s="30"/>
      <c r="J685" s="48"/>
      <c r="K685" s="27"/>
    </row>
    <row r="686" spans="1:226" s="28" customFormat="1" ht="15" hidden="1" customHeight="1">
      <c r="A686" s="1254"/>
      <c r="B686" s="1255"/>
      <c r="C686" s="1256"/>
      <c r="D686" s="1257"/>
      <c r="E686" s="66"/>
      <c r="F686" s="30">
        <f>SUM(G686:J686)</f>
        <v>0</v>
      </c>
      <c r="G686" s="30"/>
      <c r="H686" s="30"/>
      <c r="I686" s="30"/>
      <c r="J686" s="48"/>
      <c r="K686" s="27"/>
    </row>
    <row r="687" spans="1:226" s="28" customFormat="1" ht="22.5" hidden="1" customHeight="1">
      <c r="A687" s="1254"/>
      <c r="B687" s="1255"/>
      <c r="C687" s="1256"/>
      <c r="D687" s="1257"/>
      <c r="E687" s="38" t="s">
        <v>62</v>
      </c>
      <c r="F687" s="29">
        <f>SUM(F688:F689)</f>
        <v>0</v>
      </c>
      <c r="G687" s="29">
        <f t="shared" ref="G687:J687" si="298">SUM(G688:G689)</f>
        <v>0</v>
      </c>
      <c r="H687" s="29">
        <f t="shared" si="298"/>
        <v>0</v>
      </c>
      <c r="I687" s="29">
        <f t="shared" si="298"/>
        <v>0</v>
      </c>
      <c r="J687" s="49">
        <f t="shared" si="298"/>
        <v>0</v>
      </c>
      <c r="K687" s="27"/>
    </row>
    <row r="688" spans="1:226" s="28" customFormat="1" ht="15" hidden="1" customHeight="1">
      <c r="A688" s="1254"/>
      <c r="B688" s="1255"/>
      <c r="C688" s="1256"/>
      <c r="D688" s="1257"/>
      <c r="E688" s="66"/>
      <c r="F688" s="30">
        <f>SUM(G688:J688)</f>
        <v>0</v>
      </c>
      <c r="G688" s="30"/>
      <c r="H688" s="30"/>
      <c r="I688" s="30"/>
      <c r="J688" s="48"/>
      <c r="K688" s="27"/>
    </row>
    <row r="689" spans="1:226" s="28" customFormat="1" ht="15" hidden="1" customHeight="1">
      <c r="A689" s="1254"/>
      <c r="B689" s="1255"/>
      <c r="C689" s="1256"/>
      <c r="D689" s="1257"/>
      <c r="E689" s="66"/>
      <c r="F689" s="30">
        <f>SUM(G689:J689)</f>
        <v>0</v>
      </c>
      <c r="G689" s="30"/>
      <c r="H689" s="30"/>
      <c r="I689" s="30"/>
      <c r="J689" s="48"/>
      <c r="K689" s="27"/>
    </row>
    <row r="690" spans="1:226" s="28" customFormat="1" ht="20.100000000000001" customHeight="1">
      <c r="A690" s="1254"/>
      <c r="B690" s="1255"/>
      <c r="C690" s="1256"/>
      <c r="D690" s="1257"/>
      <c r="E690" s="33" t="s">
        <v>63</v>
      </c>
      <c r="F690" s="32">
        <f t="shared" ref="F690:J690" si="299">SUM(F691:F692)</f>
        <v>28282789</v>
      </c>
      <c r="G690" s="32">
        <f t="shared" si="299"/>
        <v>0</v>
      </c>
      <c r="H690" s="32">
        <f t="shared" si="299"/>
        <v>28282789</v>
      </c>
      <c r="I690" s="32">
        <f t="shared" si="299"/>
        <v>0</v>
      </c>
      <c r="J690" s="47">
        <f t="shared" si="299"/>
        <v>0</v>
      </c>
      <c r="K690" s="27"/>
    </row>
    <row r="691" spans="1:226" s="28" customFormat="1" ht="12">
      <c r="A691" s="1254"/>
      <c r="B691" s="1255"/>
      <c r="C691" s="1256"/>
      <c r="D691" s="1257"/>
      <c r="E691" s="66" t="s">
        <v>182</v>
      </c>
      <c r="F691" s="30">
        <f t="shared" ref="F691:F692" si="300">SUM(G691:J691)</f>
        <v>28282789</v>
      </c>
      <c r="G691" s="30"/>
      <c r="H691" s="30">
        <v>28282789</v>
      </c>
      <c r="I691" s="30"/>
      <c r="J691" s="48"/>
      <c r="K691" s="27"/>
    </row>
    <row r="692" spans="1:226" s="28" customFormat="1" thickBot="1">
      <c r="A692" s="1266"/>
      <c r="B692" s="1267"/>
      <c r="C692" s="1268"/>
      <c r="D692" s="1269"/>
      <c r="E692" s="50">
        <v>6059</v>
      </c>
      <c r="F692" s="51">
        <f t="shared" si="300"/>
        <v>0</v>
      </c>
      <c r="G692" s="51"/>
      <c r="H692" s="51"/>
      <c r="I692" s="51"/>
      <c r="J692" s="52"/>
      <c r="K692" s="27"/>
    </row>
    <row r="693" spans="1:226" s="24" customFormat="1" ht="20.100000000000001" customHeight="1">
      <c r="A693" s="606" t="s">
        <v>36</v>
      </c>
      <c r="B693" s="1262" t="s">
        <v>41</v>
      </c>
      <c r="C693" s="1262"/>
      <c r="D693" s="1262"/>
      <c r="E693" s="1262"/>
      <c r="F693" s="607">
        <f>F695+F707+F718+F730+F741+F753+F765+F777+F789+F801</f>
        <v>71492975</v>
      </c>
      <c r="G693" s="607">
        <f t="shared" ref="G693:J693" si="301">G695+G707+G718+G730+G741+G753+G765+G777+G789+G801</f>
        <v>0</v>
      </c>
      <c r="H693" s="607">
        <f t="shared" si="301"/>
        <v>52251975</v>
      </c>
      <c r="I693" s="607">
        <f t="shared" si="301"/>
        <v>19241000</v>
      </c>
      <c r="J693" s="608">
        <f t="shared" si="301"/>
        <v>0</v>
      </c>
    </row>
    <row r="694" spans="1:226" s="4" customFormat="1">
      <c r="A694" s="1263"/>
      <c r="B694" s="1264"/>
      <c r="C694" s="1264"/>
      <c r="D694" s="1264"/>
      <c r="E694" s="1264"/>
      <c r="F694" s="1264"/>
      <c r="G694" s="1264"/>
      <c r="H694" s="1264"/>
      <c r="I694" s="1264"/>
      <c r="J694" s="1265"/>
    </row>
    <row r="695" spans="1:226" s="28" customFormat="1" ht="22.5" customHeight="1">
      <c r="A695" s="1254" t="s">
        <v>33</v>
      </c>
      <c r="B695" s="1255" t="s">
        <v>179</v>
      </c>
      <c r="C695" s="1257" t="s">
        <v>170</v>
      </c>
      <c r="D695" s="1261"/>
      <c r="E695" s="34" t="s">
        <v>32</v>
      </c>
      <c r="F695" s="35">
        <f>SUM(F696,F703)</f>
        <v>25267621</v>
      </c>
      <c r="G695" s="35">
        <f t="shared" ref="G695:J695" si="302">SUM(G696,G703)</f>
        <v>0</v>
      </c>
      <c r="H695" s="35">
        <f t="shared" si="302"/>
        <v>21875621</v>
      </c>
      <c r="I695" s="35">
        <f t="shared" si="302"/>
        <v>3392000</v>
      </c>
      <c r="J695" s="46">
        <f t="shared" si="302"/>
        <v>0</v>
      </c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  <c r="FJ695" s="27"/>
      <c r="FK695" s="27"/>
      <c r="FL695" s="27"/>
      <c r="FM695" s="27"/>
      <c r="FN695" s="27"/>
      <c r="FO695" s="27"/>
      <c r="FP695" s="27"/>
      <c r="FQ695" s="27"/>
      <c r="FR695" s="27"/>
      <c r="FS695" s="27"/>
      <c r="FT695" s="27"/>
      <c r="FU695" s="27"/>
      <c r="FV695" s="27"/>
      <c r="FW695" s="27"/>
      <c r="FX695" s="27"/>
      <c r="FY695" s="27"/>
      <c r="FZ695" s="27"/>
      <c r="GA695" s="27"/>
      <c r="GB695" s="27"/>
      <c r="GC695" s="27"/>
      <c r="GD695" s="27"/>
      <c r="GE695" s="27"/>
      <c r="GF695" s="27"/>
      <c r="GG695" s="27"/>
      <c r="GH695" s="27"/>
      <c r="GI695" s="27"/>
      <c r="GJ695" s="27"/>
      <c r="GK695" s="27"/>
      <c r="GL695" s="27"/>
      <c r="GM695" s="27"/>
      <c r="GN695" s="27"/>
      <c r="GO695" s="27"/>
      <c r="GP695" s="27"/>
      <c r="GQ695" s="27"/>
      <c r="GR695" s="27"/>
      <c r="GS695" s="27"/>
      <c r="GT695" s="27"/>
      <c r="GU695" s="27"/>
      <c r="GV695" s="27"/>
      <c r="GW695" s="27"/>
      <c r="GX695" s="27"/>
      <c r="GY695" s="27"/>
      <c r="GZ695" s="27"/>
      <c r="HA695" s="27"/>
      <c r="HB695" s="27"/>
      <c r="HC695" s="27"/>
      <c r="HD695" s="27"/>
      <c r="HE695" s="27"/>
      <c r="HF695" s="27"/>
      <c r="HG695" s="27"/>
      <c r="HH695" s="27"/>
      <c r="HI695" s="27"/>
      <c r="HJ695" s="27"/>
      <c r="HK695" s="27"/>
      <c r="HL695" s="27"/>
      <c r="HM695" s="27"/>
      <c r="HN695" s="27"/>
      <c r="HO695" s="27"/>
      <c r="HP695" s="27"/>
      <c r="HQ695" s="27"/>
      <c r="HR695" s="27"/>
    </row>
    <row r="696" spans="1:226" s="28" customFormat="1" ht="20.100000000000001" customHeight="1">
      <c r="A696" s="1254"/>
      <c r="B696" s="1255"/>
      <c r="C696" s="1257"/>
      <c r="D696" s="1285"/>
      <c r="E696" s="31" t="s">
        <v>74</v>
      </c>
      <c r="F696" s="32">
        <f>SUM(F697,F700)</f>
        <v>0</v>
      </c>
      <c r="G696" s="32">
        <f t="shared" ref="G696:J696" si="303">SUM(G697,G700)</f>
        <v>0</v>
      </c>
      <c r="H696" s="32">
        <f t="shared" si="303"/>
        <v>0</v>
      </c>
      <c r="I696" s="32">
        <f t="shared" si="303"/>
        <v>0</v>
      </c>
      <c r="J696" s="47">
        <f t="shared" si="303"/>
        <v>0</v>
      </c>
      <c r="K696" s="27"/>
    </row>
    <row r="697" spans="1:226" s="28" customFormat="1" ht="22.5" hidden="1">
      <c r="A697" s="1254"/>
      <c r="B697" s="1255"/>
      <c r="C697" s="1257"/>
      <c r="D697" s="1285"/>
      <c r="E697" s="38" t="s">
        <v>61</v>
      </c>
      <c r="F697" s="29">
        <f>SUM(F698:F699)</f>
        <v>0</v>
      </c>
      <c r="G697" s="29">
        <f t="shared" ref="G697:J697" si="304">SUM(G698:G699)</f>
        <v>0</v>
      </c>
      <c r="H697" s="29">
        <f t="shared" si="304"/>
        <v>0</v>
      </c>
      <c r="I697" s="29">
        <f t="shared" si="304"/>
        <v>0</v>
      </c>
      <c r="J697" s="49">
        <f t="shared" si="304"/>
        <v>0</v>
      </c>
      <c r="K697" s="27"/>
    </row>
    <row r="698" spans="1:226" s="28" customFormat="1" ht="15" hidden="1" customHeight="1">
      <c r="A698" s="1254"/>
      <c r="B698" s="1255"/>
      <c r="C698" s="1257"/>
      <c r="D698" s="1285"/>
      <c r="E698" s="70"/>
      <c r="F698" s="30">
        <f>SUM(G698:J698)</f>
        <v>0</v>
      </c>
      <c r="G698" s="30"/>
      <c r="H698" s="30"/>
      <c r="I698" s="30"/>
      <c r="J698" s="48"/>
      <c r="K698" s="27"/>
    </row>
    <row r="699" spans="1:226" s="28" customFormat="1" ht="15" hidden="1" customHeight="1">
      <c r="A699" s="1254"/>
      <c r="B699" s="1255"/>
      <c r="C699" s="1257"/>
      <c r="D699" s="1285"/>
      <c r="E699" s="70"/>
      <c r="F699" s="30">
        <f>SUM(G699:J699)</f>
        <v>0</v>
      </c>
      <c r="G699" s="30"/>
      <c r="H699" s="30"/>
      <c r="I699" s="30"/>
      <c r="J699" s="48"/>
      <c r="K699" s="27"/>
    </row>
    <row r="700" spans="1:226" s="28" customFormat="1" ht="22.5" hidden="1">
      <c r="A700" s="1254"/>
      <c r="B700" s="1255"/>
      <c r="C700" s="1257"/>
      <c r="D700" s="1285"/>
      <c r="E700" s="38" t="s">
        <v>62</v>
      </c>
      <c r="F700" s="29">
        <f>SUM(F701:F702)</f>
        <v>0</v>
      </c>
      <c r="G700" s="29">
        <f t="shared" ref="G700:J700" si="305">SUM(G701:G702)</f>
        <v>0</v>
      </c>
      <c r="H700" s="29">
        <f t="shared" si="305"/>
        <v>0</v>
      </c>
      <c r="I700" s="29">
        <f t="shared" si="305"/>
        <v>0</v>
      </c>
      <c r="J700" s="49">
        <f t="shared" si="305"/>
        <v>0</v>
      </c>
      <c r="K700" s="27"/>
    </row>
    <row r="701" spans="1:226" s="28" customFormat="1" ht="15" hidden="1" customHeight="1">
      <c r="A701" s="1254"/>
      <c r="B701" s="1255"/>
      <c r="C701" s="1257"/>
      <c r="D701" s="1285"/>
      <c r="E701" s="70"/>
      <c r="F701" s="30">
        <f>SUM(G701:J701)</f>
        <v>0</v>
      </c>
      <c r="G701" s="30"/>
      <c r="H701" s="30"/>
      <c r="I701" s="30"/>
      <c r="J701" s="48"/>
      <c r="K701" s="27"/>
    </row>
    <row r="702" spans="1:226" s="28" customFormat="1" ht="15" hidden="1" customHeight="1">
      <c r="A702" s="1254"/>
      <c r="B702" s="1255"/>
      <c r="C702" s="1257"/>
      <c r="D702" s="1285"/>
      <c r="E702" s="70"/>
      <c r="F702" s="30">
        <f>SUM(G702:J702)</f>
        <v>0</v>
      </c>
      <c r="G702" s="30"/>
      <c r="H702" s="30"/>
      <c r="I702" s="30"/>
      <c r="J702" s="48"/>
      <c r="K702" s="27"/>
    </row>
    <row r="703" spans="1:226" s="28" customFormat="1" ht="20.100000000000001" customHeight="1">
      <c r="A703" s="1254"/>
      <c r="B703" s="1255"/>
      <c r="C703" s="1257"/>
      <c r="D703" s="1285"/>
      <c r="E703" s="33" t="s">
        <v>63</v>
      </c>
      <c r="F703" s="32">
        <f>SUM(F704:F706)</f>
        <v>25267621</v>
      </c>
      <c r="G703" s="32">
        <f t="shared" ref="G703:J703" si="306">SUM(G704:G706)</f>
        <v>0</v>
      </c>
      <c r="H703" s="32">
        <f t="shared" si="306"/>
        <v>21875621</v>
      </c>
      <c r="I703" s="32">
        <f t="shared" si="306"/>
        <v>3392000</v>
      </c>
      <c r="J703" s="47">
        <f t="shared" si="306"/>
        <v>0</v>
      </c>
      <c r="K703" s="27"/>
    </row>
    <row r="704" spans="1:226" s="28" customFormat="1" ht="12">
      <c r="A704" s="1254"/>
      <c r="B704" s="1255"/>
      <c r="C704" s="1257"/>
      <c r="D704" s="70" t="s">
        <v>171</v>
      </c>
      <c r="E704" s="70" t="s">
        <v>181</v>
      </c>
      <c r="F704" s="30">
        <f t="shared" ref="F704:F706" si="307">SUM(G704:J704)</f>
        <v>86000</v>
      </c>
      <c r="G704" s="30"/>
      <c r="H704" s="30"/>
      <c r="I704" s="30">
        <v>86000</v>
      </c>
      <c r="J704" s="48"/>
      <c r="K704" s="27"/>
    </row>
    <row r="705" spans="1:226" s="28" customFormat="1" ht="12">
      <c r="A705" s="1258"/>
      <c r="B705" s="1259"/>
      <c r="C705" s="1261"/>
      <c r="D705" s="1261" t="s">
        <v>180</v>
      </c>
      <c r="E705" s="71" t="s">
        <v>182</v>
      </c>
      <c r="F705" s="30">
        <f t="shared" si="307"/>
        <v>21875621</v>
      </c>
      <c r="G705" s="43"/>
      <c r="H705" s="43">
        <v>21875621</v>
      </c>
      <c r="I705" s="43"/>
      <c r="J705" s="58"/>
      <c r="K705" s="27"/>
    </row>
    <row r="706" spans="1:226" s="28" customFormat="1" ht="12">
      <c r="A706" s="1254"/>
      <c r="B706" s="1255"/>
      <c r="C706" s="1257"/>
      <c r="D706" s="1286"/>
      <c r="E706" s="41">
        <v>6059</v>
      </c>
      <c r="F706" s="30">
        <f t="shared" si="307"/>
        <v>3306000</v>
      </c>
      <c r="G706" s="30"/>
      <c r="H706" s="30"/>
      <c r="I706" s="30">
        <v>3306000</v>
      </c>
      <c r="J706" s="48"/>
      <c r="K706" s="27"/>
    </row>
    <row r="707" spans="1:226" s="28" customFormat="1" ht="22.5" customHeight="1">
      <c r="A707" s="1254" t="s">
        <v>86</v>
      </c>
      <c r="B707" s="1255" t="s">
        <v>178</v>
      </c>
      <c r="C707" s="1257" t="s">
        <v>170</v>
      </c>
      <c r="D707" s="1261"/>
      <c r="E707" s="34" t="s">
        <v>32</v>
      </c>
      <c r="F707" s="35">
        <f>SUM(F708,F715)</f>
        <v>2893354</v>
      </c>
      <c r="G707" s="35">
        <f t="shared" ref="G707:J707" si="308">SUM(G708,G715)</f>
        <v>0</v>
      </c>
      <c r="H707" s="35">
        <f t="shared" si="308"/>
        <v>2888354</v>
      </c>
      <c r="I707" s="35">
        <f t="shared" si="308"/>
        <v>5000</v>
      </c>
      <c r="J707" s="46">
        <f t="shared" si="308"/>
        <v>0</v>
      </c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  <c r="FJ707" s="27"/>
      <c r="FK707" s="27"/>
      <c r="FL707" s="27"/>
      <c r="FM707" s="27"/>
      <c r="FN707" s="27"/>
      <c r="FO707" s="27"/>
      <c r="FP707" s="27"/>
      <c r="FQ707" s="27"/>
      <c r="FR707" s="27"/>
      <c r="FS707" s="27"/>
      <c r="FT707" s="27"/>
      <c r="FU707" s="27"/>
      <c r="FV707" s="27"/>
      <c r="FW707" s="27"/>
      <c r="FX707" s="27"/>
      <c r="FY707" s="27"/>
      <c r="FZ707" s="27"/>
      <c r="GA707" s="27"/>
      <c r="GB707" s="27"/>
      <c r="GC707" s="27"/>
      <c r="GD707" s="27"/>
      <c r="GE707" s="27"/>
      <c r="GF707" s="27"/>
      <c r="GG707" s="27"/>
      <c r="GH707" s="27"/>
      <c r="GI707" s="27"/>
      <c r="GJ707" s="27"/>
      <c r="GK707" s="27"/>
      <c r="GL707" s="27"/>
      <c r="GM707" s="27"/>
      <c r="GN707" s="27"/>
      <c r="GO707" s="27"/>
      <c r="GP707" s="27"/>
      <c r="GQ707" s="27"/>
      <c r="GR707" s="27"/>
      <c r="GS707" s="27"/>
      <c r="GT707" s="27"/>
      <c r="GU707" s="27"/>
      <c r="GV707" s="27"/>
      <c r="GW707" s="27"/>
      <c r="GX707" s="27"/>
      <c r="GY707" s="27"/>
      <c r="GZ707" s="27"/>
      <c r="HA707" s="27"/>
      <c r="HB707" s="27"/>
      <c r="HC707" s="27"/>
      <c r="HD707" s="27"/>
      <c r="HE707" s="27"/>
      <c r="HF707" s="27"/>
      <c r="HG707" s="27"/>
      <c r="HH707" s="27"/>
      <c r="HI707" s="27"/>
      <c r="HJ707" s="27"/>
      <c r="HK707" s="27"/>
      <c r="HL707" s="27"/>
      <c r="HM707" s="27"/>
      <c r="HN707" s="27"/>
      <c r="HO707" s="27"/>
      <c r="HP707" s="27"/>
      <c r="HQ707" s="27"/>
      <c r="HR707" s="27"/>
    </row>
    <row r="708" spans="1:226" s="28" customFormat="1" ht="20.100000000000001" customHeight="1">
      <c r="A708" s="1254"/>
      <c r="B708" s="1255"/>
      <c r="C708" s="1257"/>
      <c r="D708" s="1285"/>
      <c r="E708" s="31" t="s">
        <v>74</v>
      </c>
      <c r="F708" s="32">
        <f>SUM(F709,F712)</f>
        <v>0</v>
      </c>
      <c r="G708" s="32">
        <f t="shared" ref="G708:J708" si="309">SUM(G709,G712)</f>
        <v>0</v>
      </c>
      <c r="H708" s="32">
        <f t="shared" si="309"/>
        <v>0</v>
      </c>
      <c r="I708" s="32">
        <f t="shared" si="309"/>
        <v>0</v>
      </c>
      <c r="J708" s="47">
        <f t="shared" si="309"/>
        <v>0</v>
      </c>
      <c r="K708" s="27"/>
    </row>
    <row r="709" spans="1:226" s="28" customFormat="1" ht="22.5" hidden="1">
      <c r="A709" s="1254"/>
      <c r="B709" s="1255"/>
      <c r="C709" s="1257"/>
      <c r="D709" s="1285"/>
      <c r="E709" s="38" t="s">
        <v>61</v>
      </c>
      <c r="F709" s="29">
        <f>SUM(F710:F711)</f>
        <v>0</v>
      </c>
      <c r="G709" s="29">
        <f t="shared" ref="G709:J709" si="310">SUM(G710:G711)</f>
        <v>0</v>
      </c>
      <c r="H709" s="29">
        <f t="shared" si="310"/>
        <v>0</v>
      </c>
      <c r="I709" s="29">
        <f t="shared" si="310"/>
        <v>0</v>
      </c>
      <c r="J709" s="49">
        <f t="shared" si="310"/>
        <v>0</v>
      </c>
      <c r="K709" s="27"/>
    </row>
    <row r="710" spans="1:226" s="28" customFormat="1" ht="15" hidden="1" customHeight="1">
      <c r="A710" s="1254"/>
      <c r="B710" s="1255"/>
      <c r="C710" s="1257"/>
      <c r="D710" s="1285"/>
      <c r="E710" s="66"/>
      <c r="F710" s="30">
        <f>SUM(G710:J710)</f>
        <v>0</v>
      </c>
      <c r="G710" s="30"/>
      <c r="H710" s="30"/>
      <c r="I710" s="30"/>
      <c r="J710" s="48"/>
      <c r="K710" s="27"/>
    </row>
    <row r="711" spans="1:226" s="28" customFormat="1" ht="15" hidden="1" customHeight="1">
      <c r="A711" s="1254"/>
      <c r="B711" s="1255"/>
      <c r="C711" s="1257"/>
      <c r="D711" s="1285"/>
      <c r="E711" s="66"/>
      <c r="F711" s="30">
        <f>SUM(G711:J711)</f>
        <v>0</v>
      </c>
      <c r="G711" s="30"/>
      <c r="H711" s="30"/>
      <c r="I711" s="30"/>
      <c r="J711" s="48"/>
      <c r="K711" s="27"/>
    </row>
    <row r="712" spans="1:226" s="28" customFormat="1" ht="22.5" hidden="1">
      <c r="A712" s="1254"/>
      <c r="B712" s="1255"/>
      <c r="C712" s="1257"/>
      <c r="D712" s="1285"/>
      <c r="E712" s="38" t="s">
        <v>62</v>
      </c>
      <c r="F712" s="29">
        <f>SUM(F713:F714)</f>
        <v>0</v>
      </c>
      <c r="G712" s="29">
        <f t="shared" ref="G712:J712" si="311">SUM(G713:G714)</f>
        <v>0</v>
      </c>
      <c r="H712" s="29">
        <f t="shared" si="311"/>
        <v>0</v>
      </c>
      <c r="I712" s="29">
        <f t="shared" si="311"/>
        <v>0</v>
      </c>
      <c r="J712" s="49">
        <f t="shared" si="311"/>
        <v>0</v>
      </c>
      <c r="K712" s="27"/>
    </row>
    <row r="713" spans="1:226" s="28" customFormat="1" ht="15" hidden="1" customHeight="1">
      <c r="A713" s="1254"/>
      <c r="B713" s="1255"/>
      <c r="C713" s="1257"/>
      <c r="D713" s="1285"/>
      <c r="E713" s="66"/>
      <c r="F713" s="30">
        <f>SUM(G713:J713)</f>
        <v>0</v>
      </c>
      <c r="G713" s="30"/>
      <c r="H713" s="30"/>
      <c r="I713" s="30"/>
      <c r="J713" s="48"/>
      <c r="K713" s="27"/>
    </row>
    <row r="714" spans="1:226" s="28" customFormat="1" ht="15" hidden="1" customHeight="1">
      <c r="A714" s="1254"/>
      <c r="B714" s="1255"/>
      <c r="C714" s="1257"/>
      <c r="D714" s="1285"/>
      <c r="E714" s="66"/>
      <c r="F714" s="30">
        <f>SUM(G714:J714)</f>
        <v>0</v>
      </c>
      <c r="G714" s="30"/>
      <c r="H714" s="30"/>
      <c r="I714" s="30"/>
      <c r="J714" s="48"/>
      <c r="K714" s="27"/>
    </row>
    <row r="715" spans="1:226" s="28" customFormat="1" ht="20.100000000000001" customHeight="1">
      <c r="A715" s="1254"/>
      <c r="B715" s="1255"/>
      <c r="C715" s="1257"/>
      <c r="D715" s="1285"/>
      <c r="E715" s="33" t="s">
        <v>63</v>
      </c>
      <c r="F715" s="32">
        <f t="shared" ref="F715:J715" si="312">SUM(F716:F717)</f>
        <v>2893354</v>
      </c>
      <c r="G715" s="32">
        <f t="shared" si="312"/>
        <v>0</v>
      </c>
      <c r="H715" s="32">
        <f t="shared" si="312"/>
        <v>2888354</v>
      </c>
      <c r="I715" s="32">
        <f t="shared" si="312"/>
        <v>5000</v>
      </c>
      <c r="J715" s="47">
        <f t="shared" si="312"/>
        <v>0</v>
      </c>
      <c r="K715" s="27"/>
    </row>
    <row r="716" spans="1:226" s="28" customFormat="1" ht="12">
      <c r="A716" s="1254"/>
      <c r="B716" s="1255"/>
      <c r="C716" s="1257"/>
      <c r="D716" s="66" t="s">
        <v>171</v>
      </c>
      <c r="E716" s="66" t="s">
        <v>181</v>
      </c>
      <c r="F716" s="30">
        <f t="shared" ref="F716:F717" si="313">SUM(G716:J716)</f>
        <v>5000</v>
      </c>
      <c r="G716" s="30"/>
      <c r="H716" s="30"/>
      <c r="I716" s="30">
        <v>5000</v>
      </c>
      <c r="J716" s="48"/>
      <c r="K716" s="27"/>
    </row>
    <row r="717" spans="1:226" s="28" customFormat="1" ht="12">
      <c r="A717" s="1258"/>
      <c r="B717" s="1259"/>
      <c r="C717" s="1261"/>
      <c r="D717" s="66" t="s">
        <v>180</v>
      </c>
      <c r="E717" s="57">
        <v>6057</v>
      </c>
      <c r="F717" s="43">
        <f t="shared" si="313"/>
        <v>2888354</v>
      </c>
      <c r="G717" s="43"/>
      <c r="H717" s="43">
        <v>2888354</v>
      </c>
      <c r="I717" s="43"/>
      <c r="J717" s="58"/>
      <c r="K717" s="27"/>
    </row>
    <row r="718" spans="1:226" s="28" customFormat="1" ht="22.5" customHeight="1">
      <c r="A718" s="1254" t="s">
        <v>111</v>
      </c>
      <c r="B718" s="1255" t="s">
        <v>183</v>
      </c>
      <c r="C718" s="1257" t="s">
        <v>170</v>
      </c>
      <c r="D718" s="1257" t="s">
        <v>171</v>
      </c>
      <c r="E718" s="34" t="s">
        <v>32</v>
      </c>
      <c r="F718" s="35">
        <f>SUM(F719,F726)</f>
        <v>4463000</v>
      </c>
      <c r="G718" s="35">
        <f t="shared" ref="G718:J718" si="314">SUM(G719,G726)</f>
        <v>0</v>
      </c>
      <c r="H718" s="35">
        <f t="shared" si="314"/>
        <v>4215000</v>
      </c>
      <c r="I718" s="35">
        <f t="shared" si="314"/>
        <v>248000</v>
      </c>
      <c r="J718" s="46">
        <f t="shared" si="314"/>
        <v>0</v>
      </c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  <c r="FJ718" s="27"/>
      <c r="FK718" s="27"/>
      <c r="FL718" s="27"/>
      <c r="FM718" s="27"/>
      <c r="FN718" s="27"/>
      <c r="FO718" s="27"/>
      <c r="FP718" s="27"/>
      <c r="FQ718" s="27"/>
      <c r="FR718" s="27"/>
      <c r="FS718" s="27"/>
      <c r="FT718" s="27"/>
      <c r="FU718" s="27"/>
      <c r="FV718" s="27"/>
      <c r="FW718" s="27"/>
      <c r="FX718" s="27"/>
      <c r="FY718" s="27"/>
      <c r="FZ718" s="27"/>
      <c r="GA718" s="27"/>
      <c r="GB718" s="27"/>
      <c r="GC718" s="27"/>
      <c r="GD718" s="27"/>
      <c r="GE718" s="27"/>
      <c r="GF718" s="27"/>
      <c r="GG718" s="27"/>
      <c r="GH718" s="27"/>
      <c r="GI718" s="27"/>
      <c r="GJ718" s="27"/>
      <c r="GK718" s="27"/>
      <c r="GL718" s="27"/>
      <c r="GM718" s="27"/>
      <c r="GN718" s="27"/>
      <c r="GO718" s="27"/>
      <c r="GP718" s="27"/>
      <c r="GQ718" s="27"/>
      <c r="GR718" s="27"/>
      <c r="GS718" s="27"/>
      <c r="GT718" s="27"/>
      <c r="GU718" s="27"/>
      <c r="GV718" s="27"/>
      <c r="GW718" s="27"/>
      <c r="GX718" s="27"/>
      <c r="GY718" s="27"/>
      <c r="GZ718" s="27"/>
      <c r="HA718" s="27"/>
      <c r="HB718" s="27"/>
      <c r="HC718" s="27"/>
      <c r="HD718" s="27"/>
      <c r="HE718" s="27"/>
      <c r="HF718" s="27"/>
      <c r="HG718" s="27"/>
      <c r="HH718" s="27"/>
      <c r="HI718" s="27"/>
      <c r="HJ718" s="27"/>
      <c r="HK718" s="27"/>
      <c r="HL718" s="27"/>
      <c r="HM718" s="27"/>
      <c r="HN718" s="27"/>
      <c r="HO718" s="27"/>
      <c r="HP718" s="27"/>
      <c r="HQ718" s="27"/>
      <c r="HR718" s="27"/>
    </row>
    <row r="719" spans="1:226" s="28" customFormat="1" ht="20.100000000000001" customHeight="1">
      <c r="A719" s="1254"/>
      <c r="B719" s="1255"/>
      <c r="C719" s="1257"/>
      <c r="D719" s="1257"/>
      <c r="E719" s="31" t="s">
        <v>74</v>
      </c>
      <c r="F719" s="32">
        <f>SUM(F720,F723)</f>
        <v>0</v>
      </c>
      <c r="G719" s="32">
        <f t="shared" ref="G719:J719" si="315">SUM(G720,G723)</f>
        <v>0</v>
      </c>
      <c r="H719" s="32">
        <f t="shared" si="315"/>
        <v>0</v>
      </c>
      <c r="I719" s="32">
        <f t="shared" si="315"/>
        <v>0</v>
      </c>
      <c r="J719" s="47">
        <f t="shared" si="315"/>
        <v>0</v>
      </c>
      <c r="K719" s="27"/>
    </row>
    <row r="720" spans="1:226" s="28" customFormat="1" ht="22.5" hidden="1">
      <c r="A720" s="1254"/>
      <c r="B720" s="1255"/>
      <c r="C720" s="1257"/>
      <c r="D720" s="1257"/>
      <c r="E720" s="38" t="s">
        <v>61</v>
      </c>
      <c r="F720" s="29">
        <f>SUM(F721:F722)</f>
        <v>0</v>
      </c>
      <c r="G720" s="29">
        <f t="shared" ref="G720:J720" si="316">SUM(G721:G722)</f>
        <v>0</v>
      </c>
      <c r="H720" s="29">
        <f t="shared" si="316"/>
        <v>0</v>
      </c>
      <c r="I720" s="29">
        <f t="shared" si="316"/>
        <v>0</v>
      </c>
      <c r="J720" s="49">
        <f t="shared" si="316"/>
        <v>0</v>
      </c>
      <c r="K720" s="27"/>
    </row>
    <row r="721" spans="1:226" s="28" customFormat="1" ht="15" hidden="1" customHeight="1">
      <c r="A721" s="1254"/>
      <c r="B721" s="1255"/>
      <c r="C721" s="1257"/>
      <c r="D721" s="1257"/>
      <c r="E721" s="66"/>
      <c r="F721" s="30">
        <f>SUM(G721:J721)</f>
        <v>0</v>
      </c>
      <c r="G721" s="30"/>
      <c r="H721" s="30"/>
      <c r="I721" s="30"/>
      <c r="J721" s="48"/>
      <c r="K721" s="27"/>
    </row>
    <row r="722" spans="1:226" s="28" customFormat="1" ht="15" hidden="1" customHeight="1">
      <c r="A722" s="1254"/>
      <c r="B722" s="1255"/>
      <c r="C722" s="1257"/>
      <c r="D722" s="1257"/>
      <c r="E722" s="66"/>
      <c r="F722" s="30">
        <f>SUM(G722:J722)</f>
        <v>0</v>
      </c>
      <c r="G722" s="30"/>
      <c r="H722" s="30"/>
      <c r="I722" s="30"/>
      <c r="J722" s="48"/>
      <c r="K722" s="27"/>
    </row>
    <row r="723" spans="1:226" s="28" customFormat="1" ht="22.5" hidden="1">
      <c r="A723" s="1254"/>
      <c r="B723" s="1255"/>
      <c r="C723" s="1257"/>
      <c r="D723" s="1257"/>
      <c r="E723" s="38" t="s">
        <v>62</v>
      </c>
      <c r="F723" s="29">
        <f>SUM(F724:F725)</f>
        <v>0</v>
      </c>
      <c r="G723" s="29">
        <f t="shared" ref="G723:J723" si="317">SUM(G724:G725)</f>
        <v>0</v>
      </c>
      <c r="H723" s="29">
        <f t="shared" si="317"/>
        <v>0</v>
      </c>
      <c r="I723" s="29">
        <f t="shared" si="317"/>
        <v>0</v>
      </c>
      <c r="J723" s="49">
        <f t="shared" si="317"/>
        <v>0</v>
      </c>
      <c r="K723" s="27"/>
    </row>
    <row r="724" spans="1:226" s="28" customFormat="1" ht="15" hidden="1" customHeight="1">
      <c r="A724" s="1254"/>
      <c r="B724" s="1255"/>
      <c r="C724" s="1257"/>
      <c r="D724" s="1257"/>
      <c r="E724" s="66"/>
      <c r="F724" s="30">
        <f>SUM(G724:J724)</f>
        <v>0</v>
      </c>
      <c r="G724" s="30"/>
      <c r="H724" s="30"/>
      <c r="I724" s="30"/>
      <c r="J724" s="48"/>
      <c r="K724" s="27"/>
    </row>
    <row r="725" spans="1:226" s="28" customFormat="1" ht="15" hidden="1" customHeight="1">
      <c r="A725" s="1254"/>
      <c r="B725" s="1255"/>
      <c r="C725" s="1257"/>
      <c r="D725" s="1257"/>
      <c r="E725" s="66"/>
      <c r="F725" s="30">
        <f>SUM(G725:J725)</f>
        <v>0</v>
      </c>
      <c r="G725" s="30"/>
      <c r="H725" s="30"/>
      <c r="I725" s="30"/>
      <c r="J725" s="48"/>
      <c r="K725" s="27"/>
    </row>
    <row r="726" spans="1:226" s="28" customFormat="1" ht="20.100000000000001" customHeight="1">
      <c r="A726" s="1254"/>
      <c r="B726" s="1255"/>
      <c r="C726" s="1257"/>
      <c r="D726" s="1257"/>
      <c r="E726" s="33" t="s">
        <v>63</v>
      </c>
      <c r="F726" s="32">
        <f>SUM(F727:F729)</f>
        <v>4463000</v>
      </c>
      <c r="G726" s="32">
        <f t="shared" ref="G726:J726" si="318">SUM(G727:G729)</f>
        <v>0</v>
      </c>
      <c r="H726" s="32">
        <f t="shared" si="318"/>
        <v>4215000</v>
      </c>
      <c r="I726" s="32">
        <f t="shared" si="318"/>
        <v>248000</v>
      </c>
      <c r="J726" s="47">
        <f t="shared" si="318"/>
        <v>0</v>
      </c>
      <c r="K726" s="27"/>
    </row>
    <row r="727" spans="1:226" s="28" customFormat="1" ht="12">
      <c r="A727" s="1254"/>
      <c r="B727" s="1255"/>
      <c r="C727" s="1257"/>
      <c r="D727" s="1257"/>
      <c r="E727" s="66" t="s">
        <v>181</v>
      </c>
      <c r="F727" s="30">
        <f t="shared" ref="F727:F729" si="319">SUM(G727:J727)</f>
        <v>100000</v>
      </c>
      <c r="G727" s="30"/>
      <c r="H727" s="30"/>
      <c r="I727" s="30">
        <v>100000</v>
      </c>
      <c r="J727" s="48"/>
      <c r="K727" s="27"/>
    </row>
    <row r="728" spans="1:226" s="28" customFormat="1" ht="12">
      <c r="A728" s="1258"/>
      <c r="B728" s="1259"/>
      <c r="C728" s="1261"/>
      <c r="D728" s="1261"/>
      <c r="E728" s="67" t="s">
        <v>182</v>
      </c>
      <c r="F728" s="30">
        <f t="shared" si="319"/>
        <v>4215000</v>
      </c>
      <c r="G728" s="43"/>
      <c r="H728" s="43">
        <v>4215000</v>
      </c>
      <c r="I728" s="43"/>
      <c r="J728" s="58"/>
      <c r="K728" s="27"/>
    </row>
    <row r="729" spans="1:226" s="28" customFormat="1" ht="12">
      <c r="A729" s="1258"/>
      <c r="B729" s="1259"/>
      <c r="C729" s="1261"/>
      <c r="D729" s="1261"/>
      <c r="E729" s="57">
        <v>6059</v>
      </c>
      <c r="F729" s="43">
        <f t="shared" si="319"/>
        <v>148000</v>
      </c>
      <c r="G729" s="43"/>
      <c r="H729" s="43"/>
      <c r="I729" s="43">
        <v>148000</v>
      </c>
      <c r="J729" s="58"/>
      <c r="K729" s="27"/>
    </row>
    <row r="730" spans="1:226" s="28" customFormat="1" ht="22.5" customHeight="1">
      <c r="A730" s="1254" t="s">
        <v>138</v>
      </c>
      <c r="B730" s="1255" t="s">
        <v>184</v>
      </c>
      <c r="C730" s="1257" t="s">
        <v>170</v>
      </c>
      <c r="D730" s="1257" t="s">
        <v>171</v>
      </c>
      <c r="E730" s="34" t="s">
        <v>32</v>
      </c>
      <c r="F730" s="35">
        <f>SUM(F731,F738)</f>
        <v>596000</v>
      </c>
      <c r="G730" s="35">
        <f t="shared" ref="G730:J730" si="320">SUM(G731,G738)</f>
        <v>0</v>
      </c>
      <c r="H730" s="35">
        <f t="shared" si="320"/>
        <v>0</v>
      </c>
      <c r="I730" s="35">
        <f t="shared" si="320"/>
        <v>596000</v>
      </c>
      <c r="J730" s="46">
        <f t="shared" si="320"/>
        <v>0</v>
      </c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  <c r="FJ730" s="27"/>
      <c r="FK730" s="27"/>
      <c r="FL730" s="27"/>
      <c r="FM730" s="27"/>
      <c r="FN730" s="27"/>
      <c r="FO730" s="27"/>
      <c r="FP730" s="27"/>
      <c r="FQ730" s="27"/>
      <c r="FR730" s="27"/>
      <c r="FS730" s="27"/>
      <c r="FT730" s="27"/>
      <c r="FU730" s="27"/>
      <c r="FV730" s="27"/>
      <c r="FW730" s="27"/>
      <c r="FX730" s="27"/>
      <c r="FY730" s="27"/>
      <c r="FZ730" s="27"/>
      <c r="GA730" s="27"/>
      <c r="GB730" s="27"/>
      <c r="GC730" s="27"/>
      <c r="GD730" s="27"/>
      <c r="GE730" s="27"/>
      <c r="GF730" s="27"/>
      <c r="GG730" s="27"/>
      <c r="GH730" s="27"/>
      <c r="GI730" s="27"/>
      <c r="GJ730" s="27"/>
      <c r="GK730" s="27"/>
      <c r="GL730" s="27"/>
      <c r="GM730" s="27"/>
      <c r="GN730" s="27"/>
      <c r="GO730" s="27"/>
      <c r="GP730" s="27"/>
      <c r="GQ730" s="27"/>
      <c r="GR730" s="27"/>
      <c r="GS730" s="27"/>
      <c r="GT730" s="27"/>
      <c r="GU730" s="27"/>
      <c r="GV730" s="27"/>
      <c r="GW730" s="27"/>
      <c r="GX730" s="27"/>
      <c r="GY730" s="27"/>
      <c r="GZ730" s="27"/>
      <c r="HA730" s="27"/>
      <c r="HB730" s="27"/>
      <c r="HC730" s="27"/>
      <c r="HD730" s="27"/>
      <c r="HE730" s="27"/>
      <c r="HF730" s="27"/>
      <c r="HG730" s="27"/>
      <c r="HH730" s="27"/>
      <c r="HI730" s="27"/>
      <c r="HJ730" s="27"/>
      <c r="HK730" s="27"/>
      <c r="HL730" s="27"/>
      <c r="HM730" s="27"/>
      <c r="HN730" s="27"/>
      <c r="HO730" s="27"/>
      <c r="HP730" s="27"/>
      <c r="HQ730" s="27"/>
      <c r="HR730" s="27"/>
    </row>
    <row r="731" spans="1:226" s="28" customFormat="1" ht="20.100000000000001" customHeight="1">
      <c r="A731" s="1254"/>
      <c r="B731" s="1255"/>
      <c r="C731" s="1257"/>
      <c r="D731" s="1257"/>
      <c r="E731" s="31" t="s">
        <v>74</v>
      </c>
      <c r="F731" s="32">
        <f>SUM(F732,F735)</f>
        <v>0</v>
      </c>
      <c r="G731" s="32">
        <f t="shared" ref="G731:J731" si="321">SUM(G732,G735)</f>
        <v>0</v>
      </c>
      <c r="H731" s="32">
        <f t="shared" si="321"/>
        <v>0</v>
      </c>
      <c r="I731" s="32">
        <f t="shared" si="321"/>
        <v>0</v>
      </c>
      <c r="J731" s="47">
        <f t="shared" si="321"/>
        <v>0</v>
      </c>
      <c r="K731" s="27"/>
    </row>
    <row r="732" spans="1:226" s="28" customFormat="1" ht="22.5" hidden="1">
      <c r="A732" s="1254"/>
      <c r="B732" s="1255"/>
      <c r="C732" s="1257"/>
      <c r="D732" s="1257"/>
      <c r="E732" s="38" t="s">
        <v>61</v>
      </c>
      <c r="F732" s="29">
        <f>SUM(F733:F734)</f>
        <v>0</v>
      </c>
      <c r="G732" s="29">
        <f t="shared" ref="G732:J732" si="322">SUM(G733:G734)</f>
        <v>0</v>
      </c>
      <c r="H732" s="29">
        <f t="shared" si="322"/>
        <v>0</v>
      </c>
      <c r="I732" s="29">
        <f t="shared" si="322"/>
        <v>0</v>
      </c>
      <c r="J732" s="49">
        <f t="shared" si="322"/>
        <v>0</v>
      </c>
      <c r="K732" s="27"/>
    </row>
    <row r="733" spans="1:226" s="28" customFormat="1" ht="15" hidden="1" customHeight="1">
      <c r="A733" s="1254"/>
      <c r="B733" s="1255"/>
      <c r="C733" s="1257"/>
      <c r="D733" s="1257"/>
      <c r="E733" s="66"/>
      <c r="F733" s="30">
        <f>SUM(G733:J733)</f>
        <v>0</v>
      </c>
      <c r="G733" s="30"/>
      <c r="H733" s="30"/>
      <c r="I733" s="30"/>
      <c r="J733" s="48"/>
      <c r="K733" s="27"/>
    </row>
    <row r="734" spans="1:226" s="28" customFormat="1" ht="15" hidden="1" customHeight="1">
      <c r="A734" s="1254"/>
      <c r="B734" s="1255"/>
      <c r="C734" s="1257"/>
      <c r="D734" s="1257"/>
      <c r="E734" s="66"/>
      <c r="F734" s="30">
        <f>SUM(G734:J734)</f>
        <v>0</v>
      </c>
      <c r="G734" s="30"/>
      <c r="H734" s="30"/>
      <c r="I734" s="30"/>
      <c r="J734" s="48"/>
      <c r="K734" s="27"/>
    </row>
    <row r="735" spans="1:226" s="28" customFormat="1" ht="22.5" hidden="1">
      <c r="A735" s="1254"/>
      <c r="B735" s="1255"/>
      <c r="C735" s="1257"/>
      <c r="D735" s="1257"/>
      <c r="E735" s="38" t="s">
        <v>62</v>
      </c>
      <c r="F735" s="29">
        <f>SUM(F736:F737)</f>
        <v>0</v>
      </c>
      <c r="G735" s="29">
        <f t="shared" ref="G735:J735" si="323">SUM(G736:G737)</f>
        <v>0</v>
      </c>
      <c r="H735" s="29">
        <f t="shared" si="323"/>
        <v>0</v>
      </c>
      <c r="I735" s="29">
        <f t="shared" si="323"/>
        <v>0</v>
      </c>
      <c r="J735" s="49">
        <f t="shared" si="323"/>
        <v>0</v>
      </c>
      <c r="K735" s="27"/>
    </row>
    <row r="736" spans="1:226" s="28" customFormat="1" ht="15" hidden="1" customHeight="1">
      <c r="A736" s="1254"/>
      <c r="B736" s="1255"/>
      <c r="C736" s="1257"/>
      <c r="D736" s="1257"/>
      <c r="E736" s="66"/>
      <c r="F736" s="30">
        <f>SUM(G736:J736)</f>
        <v>0</v>
      </c>
      <c r="G736" s="30"/>
      <c r="H736" s="30"/>
      <c r="I736" s="30"/>
      <c r="J736" s="48"/>
      <c r="K736" s="27"/>
    </row>
    <row r="737" spans="1:226" s="28" customFormat="1" ht="15" hidden="1" customHeight="1">
      <c r="A737" s="1254"/>
      <c r="B737" s="1255"/>
      <c r="C737" s="1257"/>
      <c r="D737" s="1257"/>
      <c r="E737" s="66"/>
      <c r="F737" s="30">
        <f>SUM(G737:J737)</f>
        <v>0</v>
      </c>
      <c r="G737" s="30"/>
      <c r="H737" s="30"/>
      <c r="I737" s="30"/>
      <c r="J737" s="48"/>
      <c r="K737" s="27"/>
    </row>
    <row r="738" spans="1:226" s="28" customFormat="1" ht="20.100000000000001" customHeight="1">
      <c r="A738" s="1254"/>
      <c r="B738" s="1255"/>
      <c r="C738" s="1257"/>
      <c r="D738" s="1257"/>
      <c r="E738" s="33" t="s">
        <v>63</v>
      </c>
      <c r="F738" s="32">
        <f t="shared" ref="F738:J738" si="324">SUM(F739:F740)</f>
        <v>596000</v>
      </c>
      <c r="G738" s="32">
        <f t="shared" si="324"/>
        <v>0</v>
      </c>
      <c r="H738" s="32">
        <f t="shared" si="324"/>
        <v>0</v>
      </c>
      <c r="I738" s="32">
        <f t="shared" si="324"/>
        <v>596000</v>
      </c>
      <c r="J738" s="47">
        <f t="shared" si="324"/>
        <v>0</v>
      </c>
      <c r="K738" s="27"/>
    </row>
    <row r="739" spans="1:226" s="28" customFormat="1" ht="12">
      <c r="A739" s="1254"/>
      <c r="B739" s="1255"/>
      <c r="C739" s="1257"/>
      <c r="D739" s="1257"/>
      <c r="E739" s="66" t="s">
        <v>181</v>
      </c>
      <c r="F739" s="30">
        <f t="shared" ref="F739:F740" si="325">SUM(G739:J739)</f>
        <v>584000</v>
      </c>
      <c r="G739" s="30"/>
      <c r="H739" s="30"/>
      <c r="I739" s="30">
        <v>584000</v>
      </c>
      <c r="J739" s="48"/>
      <c r="K739" s="27"/>
    </row>
    <row r="740" spans="1:226" s="28" customFormat="1" ht="12">
      <c r="A740" s="1258"/>
      <c r="B740" s="1259"/>
      <c r="C740" s="1261"/>
      <c r="D740" s="1261"/>
      <c r="E740" s="57">
        <v>6059</v>
      </c>
      <c r="F740" s="43">
        <f t="shared" si="325"/>
        <v>12000</v>
      </c>
      <c r="G740" s="43"/>
      <c r="H740" s="43"/>
      <c r="I740" s="43">
        <v>12000</v>
      </c>
      <c r="J740" s="58"/>
      <c r="K740" s="27"/>
    </row>
    <row r="741" spans="1:226" s="28" customFormat="1" ht="22.5" customHeight="1">
      <c r="A741" s="1254" t="s">
        <v>172</v>
      </c>
      <c r="B741" s="1255" t="s">
        <v>257</v>
      </c>
      <c r="C741" s="1257" t="s">
        <v>170</v>
      </c>
      <c r="D741" s="1257" t="s">
        <v>171</v>
      </c>
      <c r="E741" s="34" t="s">
        <v>32</v>
      </c>
      <c r="F741" s="35">
        <f>SUM(F742,F749)</f>
        <v>11633000</v>
      </c>
      <c r="G741" s="35">
        <f t="shared" ref="G741:J741" si="326">SUM(G742,G749)</f>
        <v>0</v>
      </c>
      <c r="H741" s="35">
        <f t="shared" si="326"/>
        <v>6932000</v>
      </c>
      <c r="I741" s="35">
        <f t="shared" si="326"/>
        <v>4701000</v>
      </c>
      <c r="J741" s="46">
        <f t="shared" si="326"/>
        <v>0</v>
      </c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  <c r="FJ741" s="27"/>
      <c r="FK741" s="27"/>
      <c r="FL741" s="27"/>
      <c r="FM741" s="27"/>
      <c r="FN741" s="27"/>
      <c r="FO741" s="27"/>
      <c r="FP741" s="27"/>
      <c r="FQ741" s="27"/>
      <c r="FR741" s="27"/>
      <c r="FS741" s="27"/>
      <c r="FT741" s="27"/>
      <c r="FU741" s="27"/>
      <c r="FV741" s="27"/>
      <c r="FW741" s="27"/>
      <c r="FX741" s="27"/>
      <c r="FY741" s="27"/>
      <c r="FZ741" s="27"/>
      <c r="GA741" s="27"/>
      <c r="GB741" s="27"/>
      <c r="GC741" s="27"/>
      <c r="GD741" s="27"/>
      <c r="GE741" s="27"/>
      <c r="GF741" s="27"/>
      <c r="GG741" s="27"/>
      <c r="GH741" s="27"/>
      <c r="GI741" s="27"/>
      <c r="GJ741" s="27"/>
      <c r="GK741" s="27"/>
      <c r="GL741" s="27"/>
      <c r="GM741" s="27"/>
      <c r="GN741" s="27"/>
      <c r="GO741" s="27"/>
      <c r="GP741" s="27"/>
      <c r="GQ741" s="27"/>
      <c r="GR741" s="27"/>
      <c r="GS741" s="27"/>
      <c r="GT741" s="27"/>
      <c r="GU741" s="27"/>
      <c r="GV741" s="27"/>
      <c r="GW741" s="27"/>
      <c r="GX741" s="27"/>
      <c r="GY741" s="27"/>
      <c r="GZ741" s="27"/>
      <c r="HA741" s="27"/>
      <c r="HB741" s="27"/>
      <c r="HC741" s="27"/>
      <c r="HD741" s="27"/>
      <c r="HE741" s="27"/>
      <c r="HF741" s="27"/>
      <c r="HG741" s="27"/>
      <c r="HH741" s="27"/>
      <c r="HI741" s="27"/>
      <c r="HJ741" s="27"/>
      <c r="HK741" s="27"/>
      <c r="HL741" s="27"/>
      <c r="HM741" s="27"/>
      <c r="HN741" s="27"/>
      <c r="HO741" s="27"/>
      <c r="HP741" s="27"/>
      <c r="HQ741" s="27"/>
      <c r="HR741" s="27"/>
    </row>
    <row r="742" spans="1:226" s="28" customFormat="1" ht="24.95" customHeight="1">
      <c r="A742" s="1254"/>
      <c r="B742" s="1255"/>
      <c r="C742" s="1257"/>
      <c r="D742" s="1257"/>
      <c r="E742" s="31" t="s">
        <v>74</v>
      </c>
      <c r="F742" s="32">
        <f>SUM(F743,F746)</f>
        <v>0</v>
      </c>
      <c r="G742" s="32">
        <f t="shared" ref="G742:J742" si="327">SUM(G743,G746)</f>
        <v>0</v>
      </c>
      <c r="H742" s="32">
        <f t="shared" si="327"/>
        <v>0</v>
      </c>
      <c r="I742" s="32">
        <f t="shared" si="327"/>
        <v>0</v>
      </c>
      <c r="J742" s="47">
        <f t="shared" si="327"/>
        <v>0</v>
      </c>
      <c r="K742" s="27"/>
    </row>
    <row r="743" spans="1:226" s="28" customFormat="1" ht="24.95" hidden="1" customHeight="1">
      <c r="A743" s="1254"/>
      <c r="B743" s="1255"/>
      <c r="C743" s="1257"/>
      <c r="D743" s="1257"/>
      <c r="E743" s="38" t="s">
        <v>61</v>
      </c>
      <c r="F743" s="29">
        <f>SUM(F744:F745)</f>
        <v>0</v>
      </c>
      <c r="G743" s="29">
        <f t="shared" ref="G743:J743" si="328">SUM(G744:G745)</f>
        <v>0</v>
      </c>
      <c r="H743" s="29">
        <f t="shared" si="328"/>
        <v>0</v>
      </c>
      <c r="I743" s="29">
        <f t="shared" si="328"/>
        <v>0</v>
      </c>
      <c r="J743" s="49">
        <f t="shared" si="328"/>
        <v>0</v>
      </c>
      <c r="K743" s="27"/>
    </row>
    <row r="744" spans="1:226" s="28" customFormat="1" ht="24.95" hidden="1" customHeight="1">
      <c r="A744" s="1254"/>
      <c r="B744" s="1255"/>
      <c r="C744" s="1257"/>
      <c r="D744" s="1257"/>
      <c r="E744" s="66"/>
      <c r="F744" s="30">
        <f>SUM(G744:J744)</f>
        <v>0</v>
      </c>
      <c r="G744" s="30"/>
      <c r="H744" s="30"/>
      <c r="I744" s="30"/>
      <c r="J744" s="48"/>
      <c r="K744" s="27"/>
    </row>
    <row r="745" spans="1:226" s="28" customFormat="1" ht="24.95" hidden="1" customHeight="1">
      <c r="A745" s="1254"/>
      <c r="B745" s="1255"/>
      <c r="C745" s="1257"/>
      <c r="D745" s="1257"/>
      <c r="E745" s="66"/>
      <c r="F745" s="30">
        <f>SUM(G745:J745)</f>
        <v>0</v>
      </c>
      <c r="G745" s="30"/>
      <c r="H745" s="30"/>
      <c r="I745" s="30"/>
      <c r="J745" s="48"/>
      <c r="K745" s="27"/>
    </row>
    <row r="746" spans="1:226" s="28" customFormat="1" ht="24.95" hidden="1" customHeight="1">
      <c r="A746" s="1254"/>
      <c r="B746" s="1255"/>
      <c r="C746" s="1257"/>
      <c r="D746" s="1257"/>
      <c r="E746" s="38" t="s">
        <v>62</v>
      </c>
      <c r="F746" s="29">
        <f>SUM(F747:F748)</f>
        <v>0</v>
      </c>
      <c r="G746" s="29">
        <f t="shared" ref="G746:J746" si="329">SUM(G747:G748)</f>
        <v>0</v>
      </c>
      <c r="H746" s="29">
        <f t="shared" si="329"/>
        <v>0</v>
      </c>
      <c r="I746" s="29">
        <f t="shared" si="329"/>
        <v>0</v>
      </c>
      <c r="J746" s="49">
        <f t="shared" si="329"/>
        <v>0</v>
      </c>
      <c r="K746" s="27"/>
    </row>
    <row r="747" spans="1:226" s="28" customFormat="1" ht="24.95" hidden="1" customHeight="1">
      <c r="A747" s="1254"/>
      <c r="B747" s="1255"/>
      <c r="C747" s="1257"/>
      <c r="D747" s="1257"/>
      <c r="E747" s="66"/>
      <c r="F747" s="30">
        <f>SUM(G747:J747)</f>
        <v>0</v>
      </c>
      <c r="G747" s="30"/>
      <c r="H747" s="30"/>
      <c r="I747" s="30"/>
      <c r="J747" s="48"/>
      <c r="K747" s="27"/>
    </row>
    <row r="748" spans="1:226" s="28" customFormat="1" ht="24.95" hidden="1" customHeight="1">
      <c r="A748" s="1254"/>
      <c r="B748" s="1255"/>
      <c r="C748" s="1257"/>
      <c r="D748" s="1257"/>
      <c r="E748" s="66"/>
      <c r="F748" s="30">
        <f>SUM(G748:J748)</f>
        <v>0</v>
      </c>
      <c r="G748" s="30"/>
      <c r="H748" s="30"/>
      <c r="I748" s="30"/>
      <c r="J748" s="48"/>
      <c r="K748" s="27"/>
    </row>
    <row r="749" spans="1:226" s="28" customFormat="1" ht="24.95" customHeight="1">
      <c r="A749" s="1254"/>
      <c r="B749" s="1255"/>
      <c r="C749" s="1257"/>
      <c r="D749" s="1257"/>
      <c r="E749" s="33" t="s">
        <v>63</v>
      </c>
      <c r="F749" s="32">
        <f>SUM(F750:F752)</f>
        <v>11633000</v>
      </c>
      <c r="G749" s="32">
        <f t="shared" ref="G749:J749" si="330">SUM(G750:G752)</f>
        <v>0</v>
      </c>
      <c r="H749" s="32">
        <f t="shared" si="330"/>
        <v>6932000</v>
      </c>
      <c r="I749" s="32">
        <f t="shared" si="330"/>
        <v>4701000</v>
      </c>
      <c r="J749" s="47">
        <f t="shared" si="330"/>
        <v>0</v>
      </c>
      <c r="K749" s="27"/>
    </row>
    <row r="750" spans="1:226" s="28" customFormat="1" ht="12">
      <c r="A750" s="1254"/>
      <c r="B750" s="1255"/>
      <c r="C750" s="1257"/>
      <c r="D750" s="1257"/>
      <c r="E750" s="66" t="s">
        <v>181</v>
      </c>
      <c r="F750" s="30">
        <f t="shared" ref="F750:F752" si="331">SUM(G750:J750)</f>
        <v>425000</v>
      </c>
      <c r="G750" s="30"/>
      <c r="H750" s="30"/>
      <c r="I750" s="30">
        <v>425000</v>
      </c>
      <c r="J750" s="48"/>
      <c r="K750" s="27"/>
    </row>
    <row r="751" spans="1:226" s="28" customFormat="1" ht="12">
      <c r="A751" s="1258"/>
      <c r="B751" s="1259"/>
      <c r="C751" s="1261"/>
      <c r="D751" s="1261"/>
      <c r="E751" s="67" t="s">
        <v>182</v>
      </c>
      <c r="F751" s="30">
        <f t="shared" si="331"/>
        <v>6932000</v>
      </c>
      <c r="G751" s="43"/>
      <c r="H751" s="43">
        <v>6932000</v>
      </c>
      <c r="I751" s="43"/>
      <c r="J751" s="58"/>
      <c r="K751" s="27"/>
    </row>
    <row r="752" spans="1:226" s="28" customFormat="1" ht="12">
      <c r="A752" s="1258"/>
      <c r="B752" s="1259"/>
      <c r="C752" s="1261"/>
      <c r="D752" s="1261"/>
      <c r="E752" s="57">
        <v>6059</v>
      </c>
      <c r="F752" s="43">
        <f t="shared" si="331"/>
        <v>4276000</v>
      </c>
      <c r="G752" s="43"/>
      <c r="H752" s="43"/>
      <c r="I752" s="43">
        <v>4276000</v>
      </c>
      <c r="J752" s="58"/>
      <c r="K752" s="27"/>
    </row>
    <row r="753" spans="1:226" s="28" customFormat="1" ht="22.5" customHeight="1">
      <c r="A753" s="1254" t="s">
        <v>173</v>
      </c>
      <c r="B753" s="1255" t="s">
        <v>185</v>
      </c>
      <c r="C753" s="1257" t="s">
        <v>170</v>
      </c>
      <c r="D753" s="1257" t="s">
        <v>171</v>
      </c>
      <c r="E753" s="34" t="s">
        <v>32</v>
      </c>
      <c r="F753" s="35">
        <f>SUM(F754,F761)</f>
        <v>2000000</v>
      </c>
      <c r="G753" s="35">
        <f t="shared" ref="G753:J753" si="332">SUM(G754,G761)</f>
        <v>0</v>
      </c>
      <c r="H753" s="35">
        <f t="shared" si="332"/>
        <v>1219000</v>
      </c>
      <c r="I753" s="35">
        <f t="shared" si="332"/>
        <v>781000</v>
      </c>
      <c r="J753" s="46">
        <f t="shared" si="332"/>
        <v>0</v>
      </c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  <c r="FJ753" s="27"/>
      <c r="FK753" s="27"/>
      <c r="FL753" s="27"/>
      <c r="FM753" s="27"/>
      <c r="FN753" s="27"/>
      <c r="FO753" s="27"/>
      <c r="FP753" s="27"/>
      <c r="FQ753" s="27"/>
      <c r="FR753" s="27"/>
      <c r="FS753" s="27"/>
      <c r="FT753" s="27"/>
      <c r="FU753" s="27"/>
      <c r="FV753" s="27"/>
      <c r="FW753" s="27"/>
      <c r="FX753" s="27"/>
      <c r="FY753" s="27"/>
      <c r="FZ753" s="27"/>
      <c r="GA753" s="27"/>
      <c r="GB753" s="27"/>
      <c r="GC753" s="27"/>
      <c r="GD753" s="27"/>
      <c r="GE753" s="27"/>
      <c r="GF753" s="27"/>
      <c r="GG753" s="27"/>
      <c r="GH753" s="27"/>
      <c r="GI753" s="27"/>
      <c r="GJ753" s="27"/>
      <c r="GK753" s="27"/>
      <c r="GL753" s="27"/>
      <c r="GM753" s="27"/>
      <c r="GN753" s="27"/>
      <c r="GO753" s="27"/>
      <c r="GP753" s="27"/>
      <c r="GQ753" s="27"/>
      <c r="GR753" s="27"/>
      <c r="GS753" s="27"/>
      <c r="GT753" s="27"/>
      <c r="GU753" s="27"/>
      <c r="GV753" s="27"/>
      <c r="GW753" s="27"/>
      <c r="GX753" s="27"/>
      <c r="GY753" s="27"/>
      <c r="GZ753" s="27"/>
      <c r="HA753" s="27"/>
      <c r="HB753" s="27"/>
      <c r="HC753" s="27"/>
      <c r="HD753" s="27"/>
      <c r="HE753" s="27"/>
      <c r="HF753" s="27"/>
      <c r="HG753" s="27"/>
      <c r="HH753" s="27"/>
      <c r="HI753" s="27"/>
      <c r="HJ753" s="27"/>
      <c r="HK753" s="27"/>
      <c r="HL753" s="27"/>
      <c r="HM753" s="27"/>
      <c r="HN753" s="27"/>
      <c r="HO753" s="27"/>
      <c r="HP753" s="27"/>
      <c r="HQ753" s="27"/>
      <c r="HR753" s="27"/>
    </row>
    <row r="754" spans="1:226" s="28" customFormat="1" ht="20.100000000000001" customHeight="1">
      <c r="A754" s="1254"/>
      <c r="B754" s="1255"/>
      <c r="C754" s="1257"/>
      <c r="D754" s="1257"/>
      <c r="E754" s="31" t="s">
        <v>74</v>
      </c>
      <c r="F754" s="32">
        <f>SUM(F755,F758)</f>
        <v>0</v>
      </c>
      <c r="G754" s="32">
        <f t="shared" ref="G754:J754" si="333">SUM(G755,G758)</f>
        <v>0</v>
      </c>
      <c r="H754" s="32">
        <f t="shared" si="333"/>
        <v>0</v>
      </c>
      <c r="I754" s="32">
        <f t="shared" si="333"/>
        <v>0</v>
      </c>
      <c r="J754" s="47">
        <f t="shared" si="333"/>
        <v>0</v>
      </c>
      <c r="K754" s="27"/>
    </row>
    <row r="755" spans="1:226" s="28" customFormat="1" ht="22.5" hidden="1">
      <c r="A755" s="1254"/>
      <c r="B755" s="1255"/>
      <c r="C755" s="1257"/>
      <c r="D755" s="1257"/>
      <c r="E755" s="38" t="s">
        <v>61</v>
      </c>
      <c r="F755" s="29">
        <f>SUM(F756:F757)</f>
        <v>0</v>
      </c>
      <c r="G755" s="29">
        <f t="shared" ref="G755:J755" si="334">SUM(G756:G757)</f>
        <v>0</v>
      </c>
      <c r="H755" s="29">
        <f t="shared" si="334"/>
        <v>0</v>
      </c>
      <c r="I755" s="29">
        <f t="shared" si="334"/>
        <v>0</v>
      </c>
      <c r="J755" s="49">
        <f t="shared" si="334"/>
        <v>0</v>
      </c>
      <c r="K755" s="27"/>
    </row>
    <row r="756" spans="1:226" s="28" customFormat="1" ht="15" hidden="1" customHeight="1">
      <c r="A756" s="1254"/>
      <c r="B756" s="1255"/>
      <c r="C756" s="1257"/>
      <c r="D756" s="1257"/>
      <c r="E756" s="70"/>
      <c r="F756" s="30">
        <f>SUM(G756:J756)</f>
        <v>0</v>
      </c>
      <c r="G756" s="30"/>
      <c r="H756" s="30"/>
      <c r="I756" s="30"/>
      <c r="J756" s="48"/>
      <c r="K756" s="27"/>
    </row>
    <row r="757" spans="1:226" s="28" customFormat="1" ht="15" hidden="1" customHeight="1">
      <c r="A757" s="1254"/>
      <c r="B757" s="1255"/>
      <c r="C757" s="1257"/>
      <c r="D757" s="1257"/>
      <c r="E757" s="70"/>
      <c r="F757" s="30">
        <f>SUM(G757:J757)</f>
        <v>0</v>
      </c>
      <c r="G757" s="30"/>
      <c r="H757" s="30"/>
      <c r="I757" s="30"/>
      <c r="J757" s="48"/>
      <c r="K757" s="27"/>
    </row>
    <row r="758" spans="1:226" s="28" customFormat="1" ht="22.5" hidden="1">
      <c r="A758" s="1254"/>
      <c r="B758" s="1255"/>
      <c r="C758" s="1257"/>
      <c r="D758" s="1257"/>
      <c r="E758" s="38" t="s">
        <v>62</v>
      </c>
      <c r="F758" s="29">
        <f>SUM(F759:F760)</f>
        <v>0</v>
      </c>
      <c r="G758" s="29">
        <f t="shared" ref="G758:J758" si="335">SUM(G759:G760)</f>
        <v>0</v>
      </c>
      <c r="H758" s="29">
        <f t="shared" si="335"/>
        <v>0</v>
      </c>
      <c r="I758" s="29">
        <f t="shared" si="335"/>
        <v>0</v>
      </c>
      <c r="J758" s="49">
        <f t="shared" si="335"/>
        <v>0</v>
      </c>
      <c r="K758" s="27"/>
    </row>
    <row r="759" spans="1:226" s="28" customFormat="1" ht="15" hidden="1" customHeight="1">
      <c r="A759" s="1254"/>
      <c r="B759" s="1255"/>
      <c r="C759" s="1257"/>
      <c r="D759" s="1257"/>
      <c r="E759" s="70"/>
      <c r="F759" s="30">
        <f>SUM(G759:J759)</f>
        <v>0</v>
      </c>
      <c r="G759" s="30"/>
      <c r="H759" s="30"/>
      <c r="I759" s="30"/>
      <c r="J759" s="48"/>
      <c r="K759" s="27"/>
    </row>
    <row r="760" spans="1:226" s="28" customFormat="1" ht="15" hidden="1" customHeight="1">
      <c r="A760" s="1254"/>
      <c r="B760" s="1255"/>
      <c r="C760" s="1257"/>
      <c r="D760" s="1257"/>
      <c r="E760" s="70"/>
      <c r="F760" s="30">
        <f>SUM(G760:J760)</f>
        <v>0</v>
      </c>
      <c r="G760" s="30"/>
      <c r="H760" s="30"/>
      <c r="I760" s="30"/>
      <c r="J760" s="48"/>
      <c r="K760" s="27"/>
    </row>
    <row r="761" spans="1:226" s="28" customFormat="1" ht="20.100000000000001" customHeight="1">
      <c r="A761" s="1254"/>
      <c r="B761" s="1255"/>
      <c r="C761" s="1257"/>
      <c r="D761" s="1257"/>
      <c r="E761" s="33" t="s">
        <v>63</v>
      </c>
      <c r="F761" s="32">
        <f>SUM(F762:F764)</f>
        <v>2000000</v>
      </c>
      <c r="G761" s="32">
        <f t="shared" ref="G761:J761" si="336">SUM(G762:G764)</f>
        <v>0</v>
      </c>
      <c r="H761" s="32">
        <f t="shared" si="336"/>
        <v>1219000</v>
      </c>
      <c r="I761" s="32">
        <f t="shared" si="336"/>
        <v>781000</v>
      </c>
      <c r="J761" s="47">
        <f t="shared" si="336"/>
        <v>0</v>
      </c>
      <c r="K761" s="27"/>
    </row>
    <row r="762" spans="1:226" s="28" customFormat="1" ht="12">
      <c r="A762" s="1254"/>
      <c r="B762" s="1255"/>
      <c r="C762" s="1257"/>
      <c r="D762" s="1257"/>
      <c r="E762" s="70" t="s">
        <v>181</v>
      </c>
      <c r="F762" s="30">
        <f t="shared" ref="F762:F764" si="337">SUM(G762:J762)</f>
        <v>374000</v>
      </c>
      <c r="G762" s="30"/>
      <c r="H762" s="30"/>
      <c r="I762" s="30">
        <v>374000</v>
      </c>
      <c r="J762" s="48"/>
      <c r="K762" s="27"/>
    </row>
    <row r="763" spans="1:226" s="28" customFormat="1" ht="12">
      <c r="A763" s="1258"/>
      <c r="B763" s="1259"/>
      <c r="C763" s="1261"/>
      <c r="D763" s="1261"/>
      <c r="E763" s="71" t="s">
        <v>182</v>
      </c>
      <c r="F763" s="30">
        <f t="shared" si="337"/>
        <v>1219000</v>
      </c>
      <c r="G763" s="43"/>
      <c r="H763" s="43">
        <v>1219000</v>
      </c>
      <c r="I763" s="43"/>
      <c r="J763" s="58"/>
      <c r="K763" s="27"/>
    </row>
    <row r="764" spans="1:226" s="28" customFormat="1" ht="12">
      <c r="A764" s="1254"/>
      <c r="B764" s="1255"/>
      <c r="C764" s="1257"/>
      <c r="D764" s="1257"/>
      <c r="E764" s="41">
        <v>6059</v>
      </c>
      <c r="F764" s="30">
        <f t="shared" si="337"/>
        <v>407000</v>
      </c>
      <c r="G764" s="30"/>
      <c r="H764" s="30"/>
      <c r="I764" s="30">
        <v>407000</v>
      </c>
      <c r="J764" s="48"/>
      <c r="K764" s="27"/>
    </row>
    <row r="765" spans="1:226" s="28" customFormat="1" ht="22.5" customHeight="1">
      <c r="A765" s="1254" t="s">
        <v>174</v>
      </c>
      <c r="B765" s="1255" t="s">
        <v>186</v>
      </c>
      <c r="C765" s="1257" t="s">
        <v>170</v>
      </c>
      <c r="D765" s="1257" t="s">
        <v>171</v>
      </c>
      <c r="E765" s="34" t="s">
        <v>32</v>
      </c>
      <c r="F765" s="35">
        <f>SUM(F766,F773)</f>
        <v>6500000</v>
      </c>
      <c r="G765" s="35">
        <f t="shared" ref="G765:J765" si="338">SUM(G766,G773)</f>
        <v>0</v>
      </c>
      <c r="H765" s="35">
        <f t="shared" si="338"/>
        <v>3963000</v>
      </c>
      <c r="I765" s="35">
        <f t="shared" si="338"/>
        <v>2537000</v>
      </c>
      <c r="J765" s="46">
        <f t="shared" si="338"/>
        <v>0</v>
      </c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  <c r="FJ765" s="27"/>
      <c r="FK765" s="27"/>
      <c r="FL765" s="27"/>
      <c r="FM765" s="27"/>
      <c r="FN765" s="27"/>
      <c r="FO765" s="27"/>
      <c r="FP765" s="27"/>
      <c r="FQ765" s="27"/>
      <c r="FR765" s="27"/>
      <c r="FS765" s="27"/>
      <c r="FT765" s="27"/>
      <c r="FU765" s="27"/>
      <c r="FV765" s="27"/>
      <c r="FW765" s="27"/>
      <c r="FX765" s="27"/>
      <c r="FY765" s="27"/>
      <c r="FZ765" s="27"/>
      <c r="GA765" s="27"/>
      <c r="GB765" s="27"/>
      <c r="GC765" s="27"/>
      <c r="GD765" s="27"/>
      <c r="GE765" s="27"/>
      <c r="GF765" s="27"/>
      <c r="GG765" s="27"/>
      <c r="GH765" s="27"/>
      <c r="GI765" s="27"/>
      <c r="GJ765" s="27"/>
      <c r="GK765" s="27"/>
      <c r="GL765" s="27"/>
      <c r="GM765" s="27"/>
      <c r="GN765" s="27"/>
      <c r="GO765" s="27"/>
      <c r="GP765" s="27"/>
      <c r="GQ765" s="27"/>
      <c r="GR765" s="27"/>
      <c r="GS765" s="27"/>
      <c r="GT765" s="27"/>
      <c r="GU765" s="27"/>
      <c r="GV765" s="27"/>
      <c r="GW765" s="27"/>
      <c r="GX765" s="27"/>
      <c r="GY765" s="27"/>
      <c r="GZ765" s="27"/>
      <c r="HA765" s="27"/>
      <c r="HB765" s="27"/>
      <c r="HC765" s="27"/>
      <c r="HD765" s="27"/>
      <c r="HE765" s="27"/>
      <c r="HF765" s="27"/>
      <c r="HG765" s="27"/>
      <c r="HH765" s="27"/>
      <c r="HI765" s="27"/>
      <c r="HJ765" s="27"/>
      <c r="HK765" s="27"/>
      <c r="HL765" s="27"/>
      <c r="HM765" s="27"/>
      <c r="HN765" s="27"/>
      <c r="HO765" s="27"/>
      <c r="HP765" s="27"/>
      <c r="HQ765" s="27"/>
      <c r="HR765" s="27"/>
    </row>
    <row r="766" spans="1:226" s="28" customFormat="1" ht="20.100000000000001" customHeight="1">
      <c r="A766" s="1254"/>
      <c r="B766" s="1255"/>
      <c r="C766" s="1257"/>
      <c r="D766" s="1257"/>
      <c r="E766" s="31" t="s">
        <v>74</v>
      </c>
      <c r="F766" s="32">
        <f>SUM(F767,F770)</f>
        <v>0</v>
      </c>
      <c r="G766" s="32">
        <f t="shared" ref="G766:J766" si="339">SUM(G767,G770)</f>
        <v>0</v>
      </c>
      <c r="H766" s="32">
        <f t="shared" si="339"/>
        <v>0</v>
      </c>
      <c r="I766" s="32">
        <f t="shared" si="339"/>
        <v>0</v>
      </c>
      <c r="J766" s="47">
        <f t="shared" si="339"/>
        <v>0</v>
      </c>
      <c r="K766" s="27"/>
    </row>
    <row r="767" spans="1:226" s="28" customFormat="1" ht="22.5" hidden="1">
      <c r="A767" s="1254"/>
      <c r="B767" s="1255"/>
      <c r="C767" s="1257"/>
      <c r="D767" s="1257"/>
      <c r="E767" s="38" t="s">
        <v>61</v>
      </c>
      <c r="F767" s="29">
        <f>SUM(F768:F769)</f>
        <v>0</v>
      </c>
      <c r="G767" s="29">
        <f t="shared" ref="G767:J767" si="340">SUM(G768:G769)</f>
        <v>0</v>
      </c>
      <c r="H767" s="29">
        <f t="shared" si="340"/>
        <v>0</v>
      </c>
      <c r="I767" s="29">
        <f t="shared" si="340"/>
        <v>0</v>
      </c>
      <c r="J767" s="49">
        <f t="shared" si="340"/>
        <v>0</v>
      </c>
      <c r="K767" s="27"/>
    </row>
    <row r="768" spans="1:226" s="28" customFormat="1" ht="15" hidden="1" customHeight="1">
      <c r="A768" s="1254"/>
      <c r="B768" s="1255"/>
      <c r="C768" s="1257"/>
      <c r="D768" s="1257"/>
      <c r="E768" s="66"/>
      <c r="F768" s="30">
        <f>SUM(G768:J768)</f>
        <v>0</v>
      </c>
      <c r="G768" s="30"/>
      <c r="H768" s="30"/>
      <c r="I768" s="30"/>
      <c r="J768" s="48"/>
      <c r="K768" s="27"/>
    </row>
    <row r="769" spans="1:226" s="28" customFormat="1" ht="15" hidden="1" customHeight="1">
      <c r="A769" s="1254"/>
      <c r="B769" s="1255"/>
      <c r="C769" s="1257"/>
      <c r="D769" s="1257"/>
      <c r="E769" s="66"/>
      <c r="F769" s="30">
        <f>SUM(G769:J769)</f>
        <v>0</v>
      </c>
      <c r="G769" s="30"/>
      <c r="H769" s="30"/>
      <c r="I769" s="30"/>
      <c r="J769" s="48"/>
      <c r="K769" s="27"/>
    </row>
    <row r="770" spans="1:226" s="28" customFormat="1" ht="22.5" hidden="1">
      <c r="A770" s="1254"/>
      <c r="B770" s="1255"/>
      <c r="C770" s="1257"/>
      <c r="D770" s="1257"/>
      <c r="E770" s="38" t="s">
        <v>62</v>
      </c>
      <c r="F770" s="29">
        <f>SUM(F771:F772)</f>
        <v>0</v>
      </c>
      <c r="G770" s="29">
        <f t="shared" ref="G770:J770" si="341">SUM(G771:G772)</f>
        <v>0</v>
      </c>
      <c r="H770" s="29">
        <f t="shared" si="341"/>
        <v>0</v>
      </c>
      <c r="I770" s="29">
        <f t="shared" si="341"/>
        <v>0</v>
      </c>
      <c r="J770" s="49">
        <f t="shared" si="341"/>
        <v>0</v>
      </c>
      <c r="K770" s="27"/>
    </row>
    <row r="771" spans="1:226" s="28" customFormat="1" ht="15" hidden="1" customHeight="1">
      <c r="A771" s="1254"/>
      <c r="B771" s="1255"/>
      <c r="C771" s="1257"/>
      <c r="D771" s="1257"/>
      <c r="E771" s="66"/>
      <c r="F771" s="30">
        <f>SUM(G771:J771)</f>
        <v>0</v>
      </c>
      <c r="G771" s="30"/>
      <c r="H771" s="30"/>
      <c r="I771" s="30"/>
      <c r="J771" s="48"/>
      <c r="K771" s="27"/>
    </row>
    <row r="772" spans="1:226" s="28" customFormat="1" ht="15" hidden="1" customHeight="1">
      <c r="A772" s="1254"/>
      <c r="B772" s="1255"/>
      <c r="C772" s="1257"/>
      <c r="D772" s="1257"/>
      <c r="E772" s="66"/>
      <c r="F772" s="30">
        <f>SUM(G772:J772)</f>
        <v>0</v>
      </c>
      <c r="G772" s="30"/>
      <c r="H772" s="30"/>
      <c r="I772" s="30"/>
      <c r="J772" s="48"/>
      <c r="K772" s="27"/>
    </row>
    <row r="773" spans="1:226" s="28" customFormat="1" ht="20.100000000000001" customHeight="1">
      <c r="A773" s="1254"/>
      <c r="B773" s="1255"/>
      <c r="C773" s="1257"/>
      <c r="D773" s="1257"/>
      <c r="E773" s="33" t="s">
        <v>63</v>
      </c>
      <c r="F773" s="32">
        <f>SUM(F774:F776)</f>
        <v>6500000</v>
      </c>
      <c r="G773" s="32">
        <f t="shared" ref="G773:J773" si="342">SUM(G774:G776)</f>
        <v>0</v>
      </c>
      <c r="H773" s="32">
        <f t="shared" si="342"/>
        <v>3963000</v>
      </c>
      <c r="I773" s="32">
        <f t="shared" si="342"/>
        <v>2537000</v>
      </c>
      <c r="J773" s="47">
        <f t="shared" si="342"/>
        <v>0</v>
      </c>
      <c r="K773" s="27"/>
    </row>
    <row r="774" spans="1:226" s="28" customFormat="1" ht="12">
      <c r="A774" s="1254"/>
      <c r="B774" s="1255"/>
      <c r="C774" s="1257"/>
      <c r="D774" s="1257"/>
      <c r="E774" s="66" t="s">
        <v>181</v>
      </c>
      <c r="F774" s="30">
        <f t="shared" ref="F774:F776" si="343">SUM(G774:J774)</f>
        <v>1216000</v>
      </c>
      <c r="G774" s="30"/>
      <c r="H774" s="30"/>
      <c r="I774" s="30">
        <v>1216000</v>
      </c>
      <c r="J774" s="48"/>
      <c r="K774" s="27"/>
    </row>
    <row r="775" spans="1:226" s="28" customFormat="1" ht="12">
      <c r="A775" s="1258"/>
      <c r="B775" s="1259"/>
      <c r="C775" s="1261"/>
      <c r="D775" s="1261"/>
      <c r="E775" s="67" t="s">
        <v>182</v>
      </c>
      <c r="F775" s="30">
        <f t="shared" si="343"/>
        <v>3963000</v>
      </c>
      <c r="G775" s="43"/>
      <c r="H775" s="43">
        <v>3963000</v>
      </c>
      <c r="I775" s="43"/>
      <c r="J775" s="58"/>
      <c r="K775" s="27"/>
    </row>
    <row r="776" spans="1:226" s="28" customFormat="1" ht="12">
      <c r="A776" s="1258"/>
      <c r="B776" s="1259"/>
      <c r="C776" s="1261"/>
      <c r="D776" s="1261"/>
      <c r="E776" s="57">
        <v>6059</v>
      </c>
      <c r="F776" s="43">
        <f t="shared" si="343"/>
        <v>1321000</v>
      </c>
      <c r="G776" s="43"/>
      <c r="H776" s="43"/>
      <c r="I776" s="43">
        <v>1321000</v>
      </c>
      <c r="J776" s="58"/>
      <c r="K776" s="27"/>
    </row>
    <row r="777" spans="1:226" s="28" customFormat="1" ht="22.5" customHeight="1">
      <c r="A777" s="1254" t="s">
        <v>175</v>
      </c>
      <c r="B777" s="1255" t="s">
        <v>189</v>
      </c>
      <c r="C777" s="1257" t="s">
        <v>170</v>
      </c>
      <c r="D777" s="1257" t="s">
        <v>171</v>
      </c>
      <c r="E777" s="34" t="s">
        <v>32</v>
      </c>
      <c r="F777" s="35">
        <f>SUM(F778,F785)</f>
        <v>7340000</v>
      </c>
      <c r="G777" s="35">
        <f t="shared" ref="G777:J777" si="344">SUM(G778,G785)</f>
        <v>0</v>
      </c>
      <c r="H777" s="35">
        <f t="shared" si="344"/>
        <v>4476000</v>
      </c>
      <c r="I777" s="35">
        <f t="shared" si="344"/>
        <v>2864000</v>
      </c>
      <c r="J777" s="46">
        <f t="shared" si="344"/>
        <v>0</v>
      </c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  <c r="FJ777" s="27"/>
      <c r="FK777" s="27"/>
      <c r="FL777" s="27"/>
      <c r="FM777" s="27"/>
      <c r="FN777" s="27"/>
      <c r="FO777" s="27"/>
      <c r="FP777" s="27"/>
      <c r="FQ777" s="27"/>
      <c r="FR777" s="27"/>
      <c r="FS777" s="27"/>
      <c r="FT777" s="27"/>
      <c r="FU777" s="27"/>
      <c r="FV777" s="27"/>
      <c r="FW777" s="27"/>
      <c r="FX777" s="27"/>
      <c r="FY777" s="27"/>
      <c r="FZ777" s="27"/>
      <c r="GA777" s="27"/>
      <c r="GB777" s="27"/>
      <c r="GC777" s="27"/>
      <c r="GD777" s="27"/>
      <c r="GE777" s="27"/>
      <c r="GF777" s="27"/>
      <c r="GG777" s="27"/>
      <c r="GH777" s="27"/>
      <c r="GI777" s="27"/>
      <c r="GJ777" s="27"/>
      <c r="GK777" s="27"/>
      <c r="GL777" s="27"/>
      <c r="GM777" s="27"/>
      <c r="GN777" s="27"/>
      <c r="GO777" s="27"/>
      <c r="GP777" s="27"/>
      <c r="GQ777" s="27"/>
      <c r="GR777" s="27"/>
      <c r="GS777" s="27"/>
      <c r="GT777" s="27"/>
      <c r="GU777" s="27"/>
      <c r="GV777" s="27"/>
      <c r="GW777" s="27"/>
      <c r="GX777" s="27"/>
      <c r="GY777" s="27"/>
      <c r="GZ777" s="27"/>
      <c r="HA777" s="27"/>
      <c r="HB777" s="27"/>
      <c r="HC777" s="27"/>
      <c r="HD777" s="27"/>
      <c r="HE777" s="27"/>
      <c r="HF777" s="27"/>
      <c r="HG777" s="27"/>
      <c r="HH777" s="27"/>
      <c r="HI777" s="27"/>
      <c r="HJ777" s="27"/>
      <c r="HK777" s="27"/>
      <c r="HL777" s="27"/>
      <c r="HM777" s="27"/>
      <c r="HN777" s="27"/>
      <c r="HO777" s="27"/>
      <c r="HP777" s="27"/>
      <c r="HQ777" s="27"/>
      <c r="HR777" s="27"/>
    </row>
    <row r="778" spans="1:226" s="28" customFormat="1" ht="20.100000000000001" customHeight="1">
      <c r="A778" s="1254"/>
      <c r="B778" s="1255"/>
      <c r="C778" s="1257"/>
      <c r="D778" s="1257"/>
      <c r="E778" s="31" t="s">
        <v>74</v>
      </c>
      <c r="F778" s="32">
        <f>SUM(F779,F782)</f>
        <v>0</v>
      </c>
      <c r="G778" s="32">
        <f t="shared" ref="G778:J778" si="345">SUM(G779,G782)</f>
        <v>0</v>
      </c>
      <c r="H778" s="32">
        <f t="shared" si="345"/>
        <v>0</v>
      </c>
      <c r="I778" s="32">
        <f t="shared" si="345"/>
        <v>0</v>
      </c>
      <c r="J778" s="47">
        <f t="shared" si="345"/>
        <v>0</v>
      </c>
      <c r="K778" s="27"/>
    </row>
    <row r="779" spans="1:226" s="28" customFormat="1" ht="22.5" hidden="1">
      <c r="A779" s="1254"/>
      <c r="B779" s="1255"/>
      <c r="C779" s="1257"/>
      <c r="D779" s="1257"/>
      <c r="E779" s="38" t="s">
        <v>61</v>
      </c>
      <c r="F779" s="29">
        <f>SUM(F780:F781)</f>
        <v>0</v>
      </c>
      <c r="G779" s="29">
        <f t="shared" ref="G779:J779" si="346">SUM(G780:G781)</f>
        <v>0</v>
      </c>
      <c r="H779" s="29">
        <f t="shared" si="346"/>
        <v>0</v>
      </c>
      <c r="I779" s="29">
        <f t="shared" si="346"/>
        <v>0</v>
      </c>
      <c r="J779" s="49">
        <f t="shared" si="346"/>
        <v>0</v>
      </c>
      <c r="K779" s="27"/>
    </row>
    <row r="780" spans="1:226" s="28" customFormat="1" ht="15" hidden="1" customHeight="1">
      <c r="A780" s="1254"/>
      <c r="B780" s="1255"/>
      <c r="C780" s="1257"/>
      <c r="D780" s="1257"/>
      <c r="E780" s="66"/>
      <c r="F780" s="30">
        <f>SUM(G780:J780)</f>
        <v>0</v>
      </c>
      <c r="G780" s="30"/>
      <c r="H780" s="30"/>
      <c r="I780" s="30"/>
      <c r="J780" s="48"/>
      <c r="K780" s="27"/>
    </row>
    <row r="781" spans="1:226" s="28" customFormat="1" ht="15" hidden="1" customHeight="1">
      <c r="A781" s="1254"/>
      <c r="B781" s="1255"/>
      <c r="C781" s="1257"/>
      <c r="D781" s="1257"/>
      <c r="E781" s="66"/>
      <c r="F781" s="30">
        <f>SUM(G781:J781)</f>
        <v>0</v>
      </c>
      <c r="G781" s="30"/>
      <c r="H781" s="30"/>
      <c r="I781" s="30"/>
      <c r="J781" s="48"/>
      <c r="K781" s="27"/>
    </row>
    <row r="782" spans="1:226" s="28" customFormat="1" ht="22.5" hidden="1">
      <c r="A782" s="1254"/>
      <c r="B782" s="1255"/>
      <c r="C782" s="1257"/>
      <c r="D782" s="1257"/>
      <c r="E782" s="38" t="s">
        <v>62</v>
      </c>
      <c r="F782" s="29">
        <f>SUM(F783:F784)</f>
        <v>0</v>
      </c>
      <c r="G782" s="29">
        <f t="shared" ref="G782:J782" si="347">SUM(G783:G784)</f>
        <v>0</v>
      </c>
      <c r="H782" s="29">
        <f t="shared" si="347"/>
        <v>0</v>
      </c>
      <c r="I782" s="29">
        <f t="shared" si="347"/>
        <v>0</v>
      </c>
      <c r="J782" s="49">
        <f t="shared" si="347"/>
        <v>0</v>
      </c>
      <c r="K782" s="27"/>
    </row>
    <row r="783" spans="1:226" s="28" customFormat="1" ht="15" hidden="1" customHeight="1">
      <c r="A783" s="1254"/>
      <c r="B783" s="1255"/>
      <c r="C783" s="1257"/>
      <c r="D783" s="1257"/>
      <c r="E783" s="66"/>
      <c r="F783" s="30">
        <f>SUM(G783:J783)</f>
        <v>0</v>
      </c>
      <c r="G783" s="30"/>
      <c r="H783" s="30"/>
      <c r="I783" s="30"/>
      <c r="J783" s="48"/>
      <c r="K783" s="27"/>
    </row>
    <row r="784" spans="1:226" s="28" customFormat="1" ht="15" hidden="1" customHeight="1">
      <c r="A784" s="1254"/>
      <c r="B784" s="1255"/>
      <c r="C784" s="1257"/>
      <c r="D784" s="1257"/>
      <c r="E784" s="66"/>
      <c r="F784" s="30">
        <f>SUM(G784:J784)</f>
        <v>0</v>
      </c>
      <c r="G784" s="30"/>
      <c r="H784" s="30"/>
      <c r="I784" s="30"/>
      <c r="J784" s="48"/>
      <c r="K784" s="27"/>
    </row>
    <row r="785" spans="1:226" s="28" customFormat="1" ht="20.100000000000001" customHeight="1">
      <c r="A785" s="1254"/>
      <c r="B785" s="1255"/>
      <c r="C785" s="1257"/>
      <c r="D785" s="1257"/>
      <c r="E785" s="33" t="s">
        <v>63</v>
      </c>
      <c r="F785" s="32">
        <f>SUM(F786:F788)</f>
        <v>7340000</v>
      </c>
      <c r="G785" s="32">
        <f t="shared" ref="G785:J785" si="348">SUM(G786:G788)</f>
        <v>0</v>
      </c>
      <c r="H785" s="32">
        <f t="shared" si="348"/>
        <v>4476000</v>
      </c>
      <c r="I785" s="32">
        <f t="shared" si="348"/>
        <v>2864000</v>
      </c>
      <c r="J785" s="47">
        <f t="shared" si="348"/>
        <v>0</v>
      </c>
      <c r="K785" s="27"/>
    </row>
    <row r="786" spans="1:226" s="28" customFormat="1" ht="12">
      <c r="A786" s="1254"/>
      <c r="B786" s="1255"/>
      <c r="C786" s="1257"/>
      <c r="D786" s="1257"/>
      <c r="E786" s="66" t="s">
        <v>181</v>
      </c>
      <c r="F786" s="30">
        <f t="shared" ref="F786:F788" si="349">SUM(G786:J786)</f>
        <v>1372000</v>
      </c>
      <c r="G786" s="30"/>
      <c r="H786" s="30"/>
      <c r="I786" s="30">
        <v>1372000</v>
      </c>
      <c r="J786" s="48"/>
      <c r="K786" s="27"/>
    </row>
    <row r="787" spans="1:226" s="28" customFormat="1" ht="12">
      <c r="A787" s="1258"/>
      <c r="B787" s="1259"/>
      <c r="C787" s="1261"/>
      <c r="D787" s="1261"/>
      <c r="E787" s="67" t="s">
        <v>182</v>
      </c>
      <c r="F787" s="30">
        <f t="shared" si="349"/>
        <v>4476000</v>
      </c>
      <c r="G787" s="43"/>
      <c r="H787" s="43">
        <v>4476000</v>
      </c>
      <c r="I787" s="43"/>
      <c r="J787" s="58"/>
      <c r="K787" s="27"/>
    </row>
    <row r="788" spans="1:226" s="28" customFormat="1" ht="12">
      <c r="A788" s="1258"/>
      <c r="B788" s="1259"/>
      <c r="C788" s="1261"/>
      <c r="D788" s="1261"/>
      <c r="E788" s="57">
        <v>6059</v>
      </c>
      <c r="F788" s="43">
        <f t="shared" si="349"/>
        <v>1492000</v>
      </c>
      <c r="G788" s="43"/>
      <c r="H788" s="43"/>
      <c r="I788" s="43">
        <v>1492000</v>
      </c>
      <c r="J788" s="58"/>
      <c r="K788" s="27"/>
    </row>
    <row r="789" spans="1:226" s="28" customFormat="1" ht="22.5" customHeight="1">
      <c r="A789" s="1254" t="s">
        <v>176</v>
      </c>
      <c r="B789" s="1255" t="s">
        <v>187</v>
      </c>
      <c r="C789" s="1257" t="s">
        <v>170</v>
      </c>
      <c r="D789" s="1257" t="s">
        <v>171</v>
      </c>
      <c r="E789" s="34" t="s">
        <v>32</v>
      </c>
      <c r="F789" s="35">
        <f>SUM(F790,F797)</f>
        <v>10000000</v>
      </c>
      <c r="G789" s="35">
        <f t="shared" ref="G789:J789" si="350">SUM(G790,G797)</f>
        <v>0</v>
      </c>
      <c r="H789" s="35">
        <f t="shared" si="350"/>
        <v>6098000</v>
      </c>
      <c r="I789" s="35">
        <f t="shared" si="350"/>
        <v>3902000</v>
      </c>
      <c r="J789" s="46">
        <f t="shared" si="350"/>
        <v>0</v>
      </c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  <c r="FJ789" s="27"/>
      <c r="FK789" s="27"/>
      <c r="FL789" s="27"/>
      <c r="FM789" s="27"/>
      <c r="FN789" s="27"/>
      <c r="FO789" s="27"/>
      <c r="FP789" s="27"/>
      <c r="FQ789" s="27"/>
      <c r="FR789" s="27"/>
      <c r="FS789" s="27"/>
      <c r="FT789" s="27"/>
      <c r="FU789" s="27"/>
      <c r="FV789" s="27"/>
      <c r="FW789" s="27"/>
      <c r="FX789" s="27"/>
      <c r="FY789" s="27"/>
      <c r="FZ789" s="27"/>
      <c r="GA789" s="27"/>
      <c r="GB789" s="27"/>
      <c r="GC789" s="27"/>
      <c r="GD789" s="27"/>
      <c r="GE789" s="27"/>
      <c r="GF789" s="27"/>
      <c r="GG789" s="27"/>
      <c r="GH789" s="27"/>
      <c r="GI789" s="27"/>
      <c r="GJ789" s="27"/>
      <c r="GK789" s="27"/>
      <c r="GL789" s="27"/>
      <c r="GM789" s="27"/>
      <c r="GN789" s="27"/>
      <c r="GO789" s="27"/>
      <c r="GP789" s="27"/>
      <c r="GQ789" s="27"/>
      <c r="GR789" s="27"/>
      <c r="GS789" s="27"/>
      <c r="GT789" s="27"/>
      <c r="GU789" s="27"/>
      <c r="GV789" s="27"/>
      <c r="GW789" s="27"/>
      <c r="GX789" s="27"/>
      <c r="GY789" s="27"/>
      <c r="GZ789" s="27"/>
      <c r="HA789" s="27"/>
      <c r="HB789" s="27"/>
      <c r="HC789" s="27"/>
      <c r="HD789" s="27"/>
      <c r="HE789" s="27"/>
      <c r="HF789" s="27"/>
      <c r="HG789" s="27"/>
      <c r="HH789" s="27"/>
      <c r="HI789" s="27"/>
      <c r="HJ789" s="27"/>
      <c r="HK789" s="27"/>
      <c r="HL789" s="27"/>
      <c r="HM789" s="27"/>
      <c r="HN789" s="27"/>
      <c r="HO789" s="27"/>
      <c r="HP789" s="27"/>
      <c r="HQ789" s="27"/>
      <c r="HR789" s="27"/>
    </row>
    <row r="790" spans="1:226" s="28" customFormat="1" ht="20.100000000000001" customHeight="1">
      <c r="A790" s="1254"/>
      <c r="B790" s="1255"/>
      <c r="C790" s="1257"/>
      <c r="D790" s="1257"/>
      <c r="E790" s="31" t="s">
        <v>74</v>
      </c>
      <c r="F790" s="32">
        <f>SUM(F791,F794)</f>
        <v>0</v>
      </c>
      <c r="G790" s="32">
        <f t="shared" ref="G790:J790" si="351">SUM(G791,G794)</f>
        <v>0</v>
      </c>
      <c r="H790" s="32">
        <f t="shared" si="351"/>
        <v>0</v>
      </c>
      <c r="I790" s="32">
        <f t="shared" si="351"/>
        <v>0</v>
      </c>
      <c r="J790" s="47">
        <f t="shared" si="351"/>
        <v>0</v>
      </c>
      <c r="K790" s="27"/>
    </row>
    <row r="791" spans="1:226" s="28" customFormat="1" ht="22.5" hidden="1">
      <c r="A791" s="1254"/>
      <c r="B791" s="1255"/>
      <c r="C791" s="1257"/>
      <c r="D791" s="1257"/>
      <c r="E791" s="38" t="s">
        <v>61</v>
      </c>
      <c r="F791" s="29">
        <f>SUM(F792:F793)</f>
        <v>0</v>
      </c>
      <c r="G791" s="29">
        <f t="shared" ref="G791:J791" si="352">SUM(G792:G793)</f>
        <v>0</v>
      </c>
      <c r="H791" s="29">
        <f t="shared" si="352"/>
        <v>0</v>
      </c>
      <c r="I791" s="29">
        <f t="shared" si="352"/>
        <v>0</v>
      </c>
      <c r="J791" s="49">
        <f t="shared" si="352"/>
        <v>0</v>
      </c>
      <c r="K791" s="27"/>
    </row>
    <row r="792" spans="1:226" s="28" customFormat="1" ht="15" hidden="1" customHeight="1">
      <c r="A792" s="1254"/>
      <c r="B792" s="1255"/>
      <c r="C792" s="1257"/>
      <c r="D792" s="1257"/>
      <c r="E792" s="66"/>
      <c r="F792" s="30">
        <f>SUM(G792:J792)</f>
        <v>0</v>
      </c>
      <c r="G792" s="30"/>
      <c r="H792" s="30"/>
      <c r="I792" s="30"/>
      <c r="J792" s="48"/>
      <c r="K792" s="27"/>
    </row>
    <row r="793" spans="1:226" s="28" customFormat="1" ht="15" hidden="1" customHeight="1">
      <c r="A793" s="1254"/>
      <c r="B793" s="1255"/>
      <c r="C793" s="1257"/>
      <c r="D793" s="1257"/>
      <c r="E793" s="66"/>
      <c r="F793" s="30">
        <f>SUM(G793:J793)</f>
        <v>0</v>
      </c>
      <c r="G793" s="30"/>
      <c r="H793" s="30"/>
      <c r="I793" s="30"/>
      <c r="J793" s="48"/>
      <c r="K793" s="27"/>
    </row>
    <row r="794" spans="1:226" s="28" customFormat="1" ht="22.5" hidden="1">
      <c r="A794" s="1254"/>
      <c r="B794" s="1255"/>
      <c r="C794" s="1257"/>
      <c r="D794" s="1257"/>
      <c r="E794" s="38" t="s">
        <v>62</v>
      </c>
      <c r="F794" s="29">
        <f>SUM(F795:F796)</f>
        <v>0</v>
      </c>
      <c r="G794" s="29">
        <f t="shared" ref="G794:J794" si="353">SUM(G795:G796)</f>
        <v>0</v>
      </c>
      <c r="H794" s="29">
        <f t="shared" si="353"/>
        <v>0</v>
      </c>
      <c r="I794" s="29">
        <f t="shared" si="353"/>
        <v>0</v>
      </c>
      <c r="J794" s="49">
        <f t="shared" si="353"/>
        <v>0</v>
      </c>
      <c r="K794" s="27"/>
    </row>
    <row r="795" spans="1:226" s="28" customFormat="1" ht="15" hidden="1" customHeight="1">
      <c r="A795" s="1254"/>
      <c r="B795" s="1255"/>
      <c r="C795" s="1257"/>
      <c r="D795" s="1257"/>
      <c r="E795" s="66"/>
      <c r="F795" s="30">
        <f>SUM(G795:J795)</f>
        <v>0</v>
      </c>
      <c r="G795" s="30"/>
      <c r="H795" s="30"/>
      <c r="I795" s="30"/>
      <c r="J795" s="48"/>
      <c r="K795" s="27"/>
    </row>
    <row r="796" spans="1:226" s="28" customFormat="1" ht="15" hidden="1" customHeight="1">
      <c r="A796" s="1254"/>
      <c r="B796" s="1255"/>
      <c r="C796" s="1257"/>
      <c r="D796" s="1257"/>
      <c r="E796" s="66"/>
      <c r="F796" s="30">
        <f>SUM(G796:J796)</f>
        <v>0</v>
      </c>
      <c r="G796" s="30"/>
      <c r="H796" s="30"/>
      <c r="I796" s="30"/>
      <c r="J796" s="48"/>
      <c r="K796" s="27"/>
    </row>
    <row r="797" spans="1:226" s="28" customFormat="1" ht="20.100000000000001" customHeight="1">
      <c r="A797" s="1254"/>
      <c r="B797" s="1255"/>
      <c r="C797" s="1257"/>
      <c r="D797" s="1257"/>
      <c r="E797" s="33" t="s">
        <v>63</v>
      </c>
      <c r="F797" s="32">
        <f>SUM(F798:F800)</f>
        <v>10000000</v>
      </c>
      <c r="G797" s="32">
        <f t="shared" ref="G797:J797" si="354">SUM(G798:G800)</f>
        <v>0</v>
      </c>
      <c r="H797" s="32">
        <f t="shared" si="354"/>
        <v>6098000</v>
      </c>
      <c r="I797" s="32">
        <f t="shared" si="354"/>
        <v>3902000</v>
      </c>
      <c r="J797" s="47">
        <f t="shared" si="354"/>
        <v>0</v>
      </c>
      <c r="K797" s="27"/>
    </row>
    <row r="798" spans="1:226" s="28" customFormat="1" ht="12">
      <c r="A798" s="1254"/>
      <c r="B798" s="1255"/>
      <c r="C798" s="1257"/>
      <c r="D798" s="1257"/>
      <c r="E798" s="66" t="s">
        <v>181</v>
      </c>
      <c r="F798" s="30">
        <f t="shared" ref="F798:F800" si="355">SUM(G798:J798)</f>
        <v>1870000</v>
      </c>
      <c r="G798" s="30"/>
      <c r="H798" s="30"/>
      <c r="I798" s="30">
        <v>1870000</v>
      </c>
      <c r="J798" s="48"/>
      <c r="K798" s="27"/>
    </row>
    <row r="799" spans="1:226" s="28" customFormat="1" ht="12">
      <c r="A799" s="1258"/>
      <c r="B799" s="1259"/>
      <c r="C799" s="1261"/>
      <c r="D799" s="1261"/>
      <c r="E799" s="67" t="s">
        <v>182</v>
      </c>
      <c r="F799" s="30">
        <f t="shared" si="355"/>
        <v>6098000</v>
      </c>
      <c r="G799" s="43"/>
      <c r="H799" s="43">
        <v>6098000</v>
      </c>
      <c r="I799" s="43"/>
      <c r="J799" s="58"/>
      <c r="K799" s="27"/>
    </row>
    <row r="800" spans="1:226" s="28" customFormat="1" ht="12">
      <c r="A800" s="1258"/>
      <c r="B800" s="1259"/>
      <c r="C800" s="1261"/>
      <c r="D800" s="1261"/>
      <c r="E800" s="57">
        <v>6059</v>
      </c>
      <c r="F800" s="43">
        <f t="shared" si="355"/>
        <v>2032000</v>
      </c>
      <c r="G800" s="43"/>
      <c r="H800" s="43"/>
      <c r="I800" s="43">
        <v>2032000</v>
      </c>
      <c r="J800" s="58"/>
      <c r="K800" s="27"/>
    </row>
    <row r="801" spans="1:226" s="28" customFormat="1" ht="22.5" customHeight="1">
      <c r="A801" s="1254" t="s">
        <v>177</v>
      </c>
      <c r="B801" s="1255" t="s">
        <v>188</v>
      </c>
      <c r="C801" s="1257" t="s">
        <v>170</v>
      </c>
      <c r="D801" s="1257" t="s">
        <v>171</v>
      </c>
      <c r="E801" s="34" t="s">
        <v>32</v>
      </c>
      <c r="F801" s="35">
        <f>SUM(F802,F809)</f>
        <v>800000</v>
      </c>
      <c r="G801" s="35">
        <f t="shared" ref="G801:J801" si="356">SUM(G802,G809)</f>
        <v>0</v>
      </c>
      <c r="H801" s="35">
        <f t="shared" si="356"/>
        <v>585000</v>
      </c>
      <c r="I801" s="35">
        <f t="shared" si="356"/>
        <v>215000</v>
      </c>
      <c r="J801" s="46">
        <f t="shared" si="356"/>
        <v>0</v>
      </c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  <c r="FJ801" s="27"/>
      <c r="FK801" s="27"/>
      <c r="FL801" s="27"/>
      <c r="FM801" s="27"/>
      <c r="FN801" s="27"/>
      <c r="FO801" s="27"/>
      <c r="FP801" s="27"/>
      <c r="FQ801" s="27"/>
      <c r="FR801" s="27"/>
      <c r="FS801" s="27"/>
      <c r="FT801" s="27"/>
      <c r="FU801" s="27"/>
      <c r="FV801" s="27"/>
      <c r="FW801" s="27"/>
      <c r="FX801" s="27"/>
      <c r="FY801" s="27"/>
      <c r="FZ801" s="27"/>
      <c r="GA801" s="27"/>
      <c r="GB801" s="27"/>
      <c r="GC801" s="27"/>
      <c r="GD801" s="27"/>
      <c r="GE801" s="27"/>
      <c r="GF801" s="27"/>
      <c r="GG801" s="27"/>
      <c r="GH801" s="27"/>
      <c r="GI801" s="27"/>
      <c r="GJ801" s="27"/>
      <c r="GK801" s="27"/>
      <c r="GL801" s="27"/>
      <c r="GM801" s="27"/>
      <c r="GN801" s="27"/>
      <c r="GO801" s="27"/>
      <c r="GP801" s="27"/>
      <c r="GQ801" s="27"/>
      <c r="GR801" s="27"/>
      <c r="GS801" s="27"/>
      <c r="GT801" s="27"/>
      <c r="GU801" s="27"/>
      <c r="GV801" s="27"/>
      <c r="GW801" s="27"/>
      <c r="GX801" s="27"/>
      <c r="GY801" s="27"/>
      <c r="GZ801" s="27"/>
      <c r="HA801" s="27"/>
      <c r="HB801" s="27"/>
      <c r="HC801" s="27"/>
      <c r="HD801" s="27"/>
      <c r="HE801" s="27"/>
      <c r="HF801" s="27"/>
      <c r="HG801" s="27"/>
      <c r="HH801" s="27"/>
      <c r="HI801" s="27"/>
      <c r="HJ801" s="27"/>
      <c r="HK801" s="27"/>
      <c r="HL801" s="27"/>
      <c r="HM801" s="27"/>
      <c r="HN801" s="27"/>
      <c r="HO801" s="27"/>
      <c r="HP801" s="27"/>
      <c r="HQ801" s="27"/>
      <c r="HR801" s="27"/>
    </row>
    <row r="802" spans="1:226" s="28" customFormat="1" ht="20.100000000000001" customHeight="1">
      <c r="A802" s="1254"/>
      <c r="B802" s="1255"/>
      <c r="C802" s="1257"/>
      <c r="D802" s="1257"/>
      <c r="E802" s="31" t="s">
        <v>74</v>
      </c>
      <c r="F802" s="32">
        <f>SUM(F803,F806)</f>
        <v>0</v>
      </c>
      <c r="G802" s="32">
        <f t="shared" ref="G802:J802" si="357">SUM(G803,G806)</f>
        <v>0</v>
      </c>
      <c r="H802" s="32">
        <f t="shared" si="357"/>
        <v>0</v>
      </c>
      <c r="I802" s="32">
        <f t="shared" si="357"/>
        <v>0</v>
      </c>
      <c r="J802" s="47">
        <f t="shared" si="357"/>
        <v>0</v>
      </c>
      <c r="K802" s="27"/>
    </row>
    <row r="803" spans="1:226" s="28" customFormat="1" ht="22.5" hidden="1">
      <c r="A803" s="1254"/>
      <c r="B803" s="1255"/>
      <c r="C803" s="1257"/>
      <c r="D803" s="1257"/>
      <c r="E803" s="38" t="s">
        <v>61</v>
      </c>
      <c r="F803" s="29">
        <f>SUM(F804:F805)</f>
        <v>0</v>
      </c>
      <c r="G803" s="29">
        <f t="shared" ref="G803:J803" si="358">SUM(G804:G805)</f>
        <v>0</v>
      </c>
      <c r="H803" s="29">
        <f t="shared" si="358"/>
        <v>0</v>
      </c>
      <c r="I803" s="29">
        <f t="shared" si="358"/>
        <v>0</v>
      </c>
      <c r="J803" s="49">
        <f t="shared" si="358"/>
        <v>0</v>
      </c>
      <c r="K803" s="27"/>
    </row>
    <row r="804" spans="1:226" s="28" customFormat="1" ht="15" hidden="1" customHeight="1">
      <c r="A804" s="1254"/>
      <c r="B804" s="1255"/>
      <c r="C804" s="1257"/>
      <c r="D804" s="1257"/>
      <c r="E804" s="66"/>
      <c r="F804" s="30">
        <f>SUM(G804:J804)</f>
        <v>0</v>
      </c>
      <c r="G804" s="30"/>
      <c r="H804" s="30"/>
      <c r="I804" s="30"/>
      <c r="J804" s="48"/>
      <c r="K804" s="27"/>
    </row>
    <row r="805" spans="1:226" s="28" customFormat="1" ht="15" hidden="1" customHeight="1">
      <c r="A805" s="1254"/>
      <c r="B805" s="1255"/>
      <c r="C805" s="1257"/>
      <c r="D805" s="1257"/>
      <c r="E805" s="66"/>
      <c r="F805" s="30">
        <f>SUM(G805:J805)</f>
        <v>0</v>
      </c>
      <c r="G805" s="30"/>
      <c r="H805" s="30"/>
      <c r="I805" s="30"/>
      <c r="J805" s="48"/>
      <c r="K805" s="27"/>
    </row>
    <row r="806" spans="1:226" s="28" customFormat="1" ht="22.5" hidden="1">
      <c r="A806" s="1254"/>
      <c r="B806" s="1255"/>
      <c r="C806" s="1257"/>
      <c r="D806" s="1257"/>
      <c r="E806" s="38" t="s">
        <v>62</v>
      </c>
      <c r="F806" s="29">
        <f>SUM(F807:F808)</f>
        <v>0</v>
      </c>
      <c r="G806" s="29">
        <f t="shared" ref="G806:J806" si="359">SUM(G807:G808)</f>
        <v>0</v>
      </c>
      <c r="H806" s="29">
        <f t="shared" si="359"/>
        <v>0</v>
      </c>
      <c r="I806" s="29">
        <f t="shared" si="359"/>
        <v>0</v>
      </c>
      <c r="J806" s="49">
        <f t="shared" si="359"/>
        <v>0</v>
      </c>
      <c r="K806" s="27"/>
    </row>
    <row r="807" spans="1:226" s="28" customFormat="1" ht="15" hidden="1" customHeight="1">
      <c r="A807" s="1254"/>
      <c r="B807" s="1255"/>
      <c r="C807" s="1257"/>
      <c r="D807" s="1257"/>
      <c r="E807" s="66"/>
      <c r="F807" s="30">
        <f>SUM(G807:J807)</f>
        <v>0</v>
      </c>
      <c r="G807" s="30"/>
      <c r="H807" s="30"/>
      <c r="I807" s="30"/>
      <c r="J807" s="48"/>
      <c r="K807" s="27"/>
    </row>
    <row r="808" spans="1:226" s="28" customFormat="1" ht="15" hidden="1" customHeight="1">
      <c r="A808" s="1254"/>
      <c r="B808" s="1255"/>
      <c r="C808" s="1257"/>
      <c r="D808" s="1257"/>
      <c r="E808" s="66"/>
      <c r="F808" s="30">
        <f>SUM(G808:J808)</f>
        <v>0</v>
      </c>
      <c r="G808" s="30"/>
      <c r="H808" s="30"/>
      <c r="I808" s="30"/>
      <c r="J808" s="48"/>
      <c r="K808" s="27"/>
    </row>
    <row r="809" spans="1:226" s="28" customFormat="1" ht="20.100000000000001" customHeight="1">
      <c r="A809" s="1254"/>
      <c r="B809" s="1255"/>
      <c r="C809" s="1257"/>
      <c r="D809" s="1257"/>
      <c r="E809" s="33" t="s">
        <v>63</v>
      </c>
      <c r="F809" s="32">
        <f>SUM(F810:F812)</f>
        <v>800000</v>
      </c>
      <c r="G809" s="32">
        <f t="shared" ref="G809:J809" si="360">SUM(G810:G812)</f>
        <v>0</v>
      </c>
      <c r="H809" s="32">
        <f t="shared" si="360"/>
        <v>585000</v>
      </c>
      <c r="I809" s="32">
        <f t="shared" si="360"/>
        <v>215000</v>
      </c>
      <c r="J809" s="47">
        <f t="shared" si="360"/>
        <v>0</v>
      </c>
      <c r="K809" s="27"/>
    </row>
    <row r="810" spans="1:226" s="28" customFormat="1" ht="12">
      <c r="A810" s="1254"/>
      <c r="B810" s="1255"/>
      <c r="C810" s="1257"/>
      <c r="D810" s="1257"/>
      <c r="E810" s="66" t="s">
        <v>181</v>
      </c>
      <c r="F810" s="30">
        <f t="shared" ref="F810:F812" si="361">SUM(G810:J810)</f>
        <v>150000</v>
      </c>
      <c r="G810" s="30"/>
      <c r="H810" s="30"/>
      <c r="I810" s="30">
        <v>150000</v>
      </c>
      <c r="J810" s="48"/>
      <c r="K810" s="27"/>
    </row>
    <row r="811" spans="1:226" s="28" customFormat="1" ht="12">
      <c r="A811" s="1258"/>
      <c r="B811" s="1259"/>
      <c r="C811" s="1261"/>
      <c r="D811" s="1261"/>
      <c r="E811" s="67" t="s">
        <v>182</v>
      </c>
      <c r="F811" s="30">
        <f t="shared" si="361"/>
        <v>585000</v>
      </c>
      <c r="G811" s="43"/>
      <c r="H811" s="43">
        <v>585000</v>
      </c>
      <c r="I811" s="43"/>
      <c r="J811" s="58"/>
      <c r="K811" s="27"/>
    </row>
    <row r="812" spans="1:226" s="28" customFormat="1" thickBot="1">
      <c r="A812" s="1266"/>
      <c r="B812" s="1267"/>
      <c r="C812" s="1269"/>
      <c r="D812" s="1269"/>
      <c r="E812" s="50">
        <v>6059</v>
      </c>
      <c r="F812" s="51">
        <f t="shared" si="361"/>
        <v>65000</v>
      </c>
      <c r="G812" s="51"/>
      <c r="H812" s="51"/>
      <c r="I812" s="51">
        <v>65000</v>
      </c>
      <c r="J812" s="52"/>
      <c r="K812" s="27"/>
    </row>
    <row r="813" spans="1:226" s="24" customFormat="1" ht="20.100000000000001" customHeight="1">
      <c r="A813" s="606" t="s">
        <v>37</v>
      </c>
      <c r="B813" s="1262" t="s">
        <v>42</v>
      </c>
      <c r="C813" s="1262"/>
      <c r="D813" s="1262"/>
      <c r="E813" s="1262"/>
      <c r="F813" s="607">
        <f>F815+F829+F864+F898</f>
        <v>66434773</v>
      </c>
      <c r="G813" s="607">
        <f t="shared" ref="G813:J813" si="362">G815+G829+G864+G898</f>
        <v>2449704</v>
      </c>
      <c r="H813" s="607">
        <f t="shared" si="362"/>
        <v>23039806</v>
      </c>
      <c r="I813" s="607">
        <f t="shared" si="362"/>
        <v>40945263</v>
      </c>
      <c r="J813" s="608">
        <f t="shared" si="362"/>
        <v>0</v>
      </c>
      <c r="K813" s="42"/>
    </row>
    <row r="814" spans="1:226" s="4" customFormat="1">
      <c r="A814" s="1263"/>
      <c r="B814" s="1264"/>
      <c r="C814" s="1264"/>
      <c r="D814" s="1264"/>
      <c r="E814" s="1264"/>
      <c r="F814" s="1264"/>
      <c r="G814" s="1264"/>
      <c r="H814" s="1264"/>
      <c r="I814" s="1264"/>
      <c r="J814" s="1265"/>
    </row>
    <row r="815" spans="1:226" s="28" customFormat="1" ht="22.5" customHeight="1">
      <c r="A815" s="1254" t="s">
        <v>33</v>
      </c>
      <c r="B815" s="1255" t="s">
        <v>76</v>
      </c>
      <c r="C815" s="1294"/>
      <c r="D815" s="1295"/>
      <c r="E815" s="34" t="s">
        <v>32</v>
      </c>
      <c r="F815" s="35">
        <f t="shared" ref="F815:J815" si="363">SUM(F816,F826)</f>
        <v>24733684</v>
      </c>
      <c r="G815" s="35">
        <f t="shared" si="363"/>
        <v>0</v>
      </c>
      <c r="H815" s="35">
        <f t="shared" si="363"/>
        <v>0</v>
      </c>
      <c r="I815" s="35">
        <f t="shared" si="363"/>
        <v>24733684</v>
      </c>
      <c r="J815" s="46">
        <f t="shared" si="363"/>
        <v>0</v>
      </c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  <c r="FJ815" s="27"/>
      <c r="FK815" s="27"/>
      <c r="FL815" s="27"/>
      <c r="FM815" s="27"/>
      <c r="FN815" s="27"/>
      <c r="FO815" s="27"/>
      <c r="FP815" s="27"/>
      <c r="FQ815" s="27"/>
      <c r="FR815" s="27"/>
      <c r="FS815" s="27"/>
      <c r="FT815" s="27"/>
      <c r="FU815" s="27"/>
      <c r="FV815" s="27"/>
      <c r="FW815" s="27"/>
      <c r="FX815" s="27"/>
      <c r="FY815" s="27"/>
      <c r="FZ815" s="27"/>
      <c r="GA815" s="27"/>
      <c r="GB815" s="27"/>
      <c r="GC815" s="27"/>
      <c r="GD815" s="27"/>
      <c r="GE815" s="27"/>
      <c r="GF815" s="27"/>
      <c r="GG815" s="27"/>
      <c r="GH815" s="27"/>
      <c r="GI815" s="27"/>
      <c r="GJ815" s="27"/>
      <c r="GK815" s="27"/>
      <c r="GL815" s="27"/>
      <c r="GM815" s="27"/>
      <c r="GN815" s="27"/>
      <c r="GO815" s="27"/>
      <c r="GP815" s="27"/>
      <c r="GQ815" s="27"/>
      <c r="GR815" s="27"/>
      <c r="GS815" s="27"/>
      <c r="GT815" s="27"/>
      <c r="GU815" s="27"/>
      <c r="GV815" s="27"/>
      <c r="GW815" s="27"/>
      <c r="GX815" s="27"/>
      <c r="GY815" s="27"/>
      <c r="GZ815" s="27"/>
      <c r="HA815" s="27"/>
      <c r="HB815" s="27"/>
      <c r="HC815" s="27"/>
      <c r="HD815" s="27"/>
      <c r="HE815" s="27"/>
      <c r="HF815" s="27"/>
      <c r="HG815" s="27"/>
      <c r="HH815" s="27"/>
      <c r="HI815" s="27"/>
      <c r="HJ815" s="27"/>
      <c r="HK815" s="27"/>
      <c r="HL815" s="27"/>
      <c r="HM815" s="27"/>
      <c r="HN815" s="27"/>
      <c r="HO815" s="27"/>
      <c r="HP815" s="27"/>
      <c r="HQ815" s="27"/>
      <c r="HR815" s="27"/>
    </row>
    <row r="816" spans="1:226" s="28" customFormat="1" ht="20.100000000000001" customHeight="1">
      <c r="A816" s="1254"/>
      <c r="B816" s="1255"/>
      <c r="C816" s="1294"/>
      <c r="D816" s="1295"/>
      <c r="E816" s="31" t="s">
        <v>74</v>
      </c>
      <c r="F816" s="32">
        <f>SUM(F817:F825)</f>
        <v>24664184</v>
      </c>
      <c r="G816" s="32">
        <f t="shared" ref="G816:J816" si="364">SUM(G817:G825)</f>
        <v>0</v>
      </c>
      <c r="H816" s="32">
        <f t="shared" si="364"/>
        <v>0</v>
      </c>
      <c r="I816" s="32">
        <f t="shared" si="364"/>
        <v>24664184</v>
      </c>
      <c r="J816" s="47">
        <f t="shared" si="364"/>
        <v>0</v>
      </c>
      <c r="K816" s="27"/>
    </row>
    <row r="817" spans="1:226" s="28" customFormat="1" ht="12">
      <c r="A817" s="1254"/>
      <c r="B817" s="1255"/>
      <c r="C817" s="1260">
        <v>150</v>
      </c>
      <c r="D817" s="66" t="s">
        <v>64</v>
      </c>
      <c r="E817" s="1261" t="s">
        <v>65</v>
      </c>
      <c r="F817" s="30">
        <f>SUM(G817:J817)</f>
        <v>6897376</v>
      </c>
      <c r="G817" s="30"/>
      <c r="H817" s="30"/>
      <c r="I817" s="30">
        <v>6897376</v>
      </c>
      <c r="J817" s="48"/>
      <c r="K817" s="27"/>
    </row>
    <row r="818" spans="1:226" s="28" customFormat="1" ht="12">
      <c r="A818" s="1254"/>
      <c r="B818" s="1255"/>
      <c r="C818" s="1293"/>
      <c r="D818" s="66" t="s">
        <v>77</v>
      </c>
      <c r="E818" s="1285"/>
      <c r="F818" s="30">
        <f>SUM(G818:J818)</f>
        <v>3578287</v>
      </c>
      <c r="G818" s="30"/>
      <c r="H818" s="30"/>
      <c r="I818" s="30">
        <v>3578287</v>
      </c>
      <c r="J818" s="48"/>
      <c r="K818" s="27"/>
    </row>
    <row r="819" spans="1:226" s="28" customFormat="1" ht="12">
      <c r="A819" s="1254"/>
      <c r="B819" s="1255"/>
      <c r="C819" s="1260">
        <v>801</v>
      </c>
      <c r="D819" s="66" t="s">
        <v>78</v>
      </c>
      <c r="E819" s="1285"/>
      <c r="F819" s="30">
        <f t="shared" ref="F819:F820" si="365">SUM(G819:J819)</f>
        <v>3600</v>
      </c>
      <c r="G819" s="30"/>
      <c r="H819" s="30"/>
      <c r="I819" s="30">
        <v>3600</v>
      </c>
      <c r="J819" s="48"/>
      <c r="K819" s="27"/>
    </row>
    <row r="820" spans="1:226" s="28" customFormat="1" ht="12">
      <c r="A820" s="1254"/>
      <c r="B820" s="1255"/>
      <c r="C820" s="1293"/>
      <c r="D820" s="66" t="s">
        <v>79</v>
      </c>
      <c r="E820" s="1285"/>
      <c r="F820" s="30">
        <f t="shared" si="365"/>
        <v>1277568</v>
      </c>
      <c r="G820" s="30"/>
      <c r="H820" s="30"/>
      <c r="I820" s="30">
        <v>1277568</v>
      </c>
      <c r="J820" s="48"/>
      <c r="K820" s="27"/>
    </row>
    <row r="821" spans="1:226" s="28" customFormat="1" ht="12">
      <c r="A821" s="1254"/>
      <c r="B821" s="1255"/>
      <c r="C821" s="1260">
        <v>852</v>
      </c>
      <c r="D821" s="66" t="s">
        <v>80</v>
      </c>
      <c r="E821" s="1285"/>
      <c r="F821" s="30">
        <f>SUM(G821:J821)</f>
        <v>452514</v>
      </c>
      <c r="G821" s="30"/>
      <c r="H821" s="30"/>
      <c r="I821" s="30">
        <v>452514</v>
      </c>
      <c r="J821" s="48"/>
      <c r="K821" s="27"/>
    </row>
    <row r="822" spans="1:226" s="28" customFormat="1" ht="12">
      <c r="A822" s="1254"/>
      <c r="B822" s="1255"/>
      <c r="C822" s="1292"/>
      <c r="D822" s="66" t="s">
        <v>81</v>
      </c>
      <c r="E822" s="1285"/>
      <c r="F822" s="30">
        <f t="shared" ref="F822:F824" si="366">SUM(G822:J822)</f>
        <v>1055867</v>
      </c>
      <c r="G822" s="30"/>
      <c r="H822" s="30"/>
      <c r="I822" s="30">
        <v>1055867</v>
      </c>
      <c r="J822" s="48"/>
      <c r="K822" s="27"/>
    </row>
    <row r="823" spans="1:226" s="28" customFormat="1" ht="12">
      <c r="A823" s="1254"/>
      <c r="B823" s="1255"/>
      <c r="C823" s="1293"/>
      <c r="D823" s="66" t="s">
        <v>82</v>
      </c>
      <c r="E823" s="1285"/>
      <c r="F823" s="30">
        <f t="shared" si="366"/>
        <v>4304381</v>
      </c>
      <c r="G823" s="30"/>
      <c r="H823" s="30"/>
      <c r="I823" s="30">
        <v>4304381</v>
      </c>
      <c r="J823" s="48"/>
      <c r="K823" s="27"/>
    </row>
    <row r="824" spans="1:226" s="28" customFormat="1" ht="12">
      <c r="A824" s="1254"/>
      <c r="B824" s="1255"/>
      <c r="C824" s="65">
        <v>853</v>
      </c>
      <c r="D824" s="66" t="s">
        <v>83</v>
      </c>
      <c r="E824" s="1285"/>
      <c r="F824" s="30">
        <f t="shared" si="366"/>
        <v>5626591</v>
      </c>
      <c r="G824" s="30"/>
      <c r="H824" s="30"/>
      <c r="I824" s="30">
        <v>5626591</v>
      </c>
      <c r="J824" s="48"/>
      <c r="K824" s="27"/>
    </row>
    <row r="825" spans="1:226" s="28" customFormat="1" ht="12">
      <c r="A825" s="1254"/>
      <c r="B825" s="1255"/>
      <c r="C825" s="65">
        <v>854</v>
      </c>
      <c r="D825" s="66" t="s">
        <v>84</v>
      </c>
      <c r="E825" s="1286"/>
      <c r="F825" s="30">
        <f>SUM(G825:J825)</f>
        <v>1468000</v>
      </c>
      <c r="G825" s="30"/>
      <c r="H825" s="30"/>
      <c r="I825" s="30">
        <v>1468000</v>
      </c>
      <c r="J825" s="48"/>
      <c r="K825" s="27"/>
    </row>
    <row r="826" spans="1:226" s="28" customFormat="1" ht="20.100000000000001" customHeight="1">
      <c r="A826" s="1254"/>
      <c r="B826" s="1255"/>
      <c r="C826" s="1294"/>
      <c r="D826" s="1295"/>
      <c r="E826" s="33" t="s">
        <v>63</v>
      </c>
      <c r="F826" s="32">
        <f>SUM(F827:F828)</f>
        <v>69500</v>
      </c>
      <c r="G826" s="32">
        <f t="shared" ref="G826:J826" si="367">SUM(G827:G828)</f>
        <v>0</v>
      </c>
      <c r="H826" s="32">
        <f t="shared" si="367"/>
        <v>0</v>
      </c>
      <c r="I826" s="32">
        <f t="shared" si="367"/>
        <v>69500</v>
      </c>
      <c r="J826" s="47">
        <f t="shared" si="367"/>
        <v>0</v>
      </c>
      <c r="K826" s="27"/>
    </row>
    <row r="827" spans="1:226" s="28" customFormat="1" ht="12">
      <c r="A827" s="1254"/>
      <c r="B827" s="1255"/>
      <c r="C827" s="65">
        <v>801</v>
      </c>
      <c r="D827" s="66" t="s">
        <v>79</v>
      </c>
      <c r="E827" s="1261" t="s">
        <v>68</v>
      </c>
      <c r="F827" s="30">
        <f t="shared" ref="F827:F828" si="368">SUM(G827:J827)</f>
        <v>30500</v>
      </c>
      <c r="G827" s="30"/>
      <c r="H827" s="30"/>
      <c r="I827" s="30">
        <v>30500</v>
      </c>
      <c r="J827" s="48"/>
      <c r="K827" s="27"/>
    </row>
    <row r="828" spans="1:226" s="28" customFormat="1" ht="12">
      <c r="A828" s="1254"/>
      <c r="B828" s="1255"/>
      <c r="C828" s="65">
        <v>854</v>
      </c>
      <c r="D828" s="66" t="s">
        <v>84</v>
      </c>
      <c r="E828" s="1286"/>
      <c r="F828" s="30">
        <f t="shared" si="368"/>
        <v>39000</v>
      </c>
      <c r="G828" s="30"/>
      <c r="H828" s="30"/>
      <c r="I828" s="30">
        <v>39000</v>
      </c>
      <c r="J828" s="48"/>
      <c r="K828" s="27"/>
    </row>
    <row r="829" spans="1:226" s="28" customFormat="1" ht="22.5" customHeight="1">
      <c r="A829" s="1254" t="s">
        <v>86</v>
      </c>
      <c r="B829" s="1255" t="s">
        <v>85</v>
      </c>
      <c r="C829" s="1256">
        <v>150</v>
      </c>
      <c r="D829" s="1257" t="s">
        <v>87</v>
      </c>
      <c r="E829" s="34" t="s">
        <v>32</v>
      </c>
      <c r="F829" s="35">
        <f>SUM(F830,F861)</f>
        <v>1452628</v>
      </c>
      <c r="G829" s="35">
        <f t="shared" ref="G829:J829" si="369">SUM(G830,G861)</f>
        <v>28626</v>
      </c>
      <c r="H829" s="35">
        <f t="shared" si="369"/>
        <v>1234733</v>
      </c>
      <c r="I829" s="35">
        <f t="shared" si="369"/>
        <v>189269</v>
      </c>
      <c r="J829" s="46">
        <f t="shared" si="369"/>
        <v>0</v>
      </c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  <c r="FJ829" s="27"/>
      <c r="FK829" s="27"/>
      <c r="FL829" s="27"/>
      <c r="FM829" s="27"/>
      <c r="FN829" s="27"/>
      <c r="FO829" s="27"/>
      <c r="FP829" s="27"/>
      <c r="FQ829" s="27"/>
      <c r="FR829" s="27"/>
      <c r="FS829" s="27"/>
      <c r="FT829" s="27"/>
      <c r="FU829" s="27"/>
      <c r="FV829" s="27"/>
      <c r="FW829" s="27"/>
      <c r="FX829" s="27"/>
      <c r="FY829" s="27"/>
      <c r="FZ829" s="27"/>
      <c r="GA829" s="27"/>
      <c r="GB829" s="27"/>
      <c r="GC829" s="27"/>
      <c r="GD829" s="27"/>
      <c r="GE829" s="27"/>
      <c r="GF829" s="27"/>
      <c r="GG829" s="27"/>
      <c r="GH829" s="27"/>
      <c r="GI829" s="27"/>
      <c r="GJ829" s="27"/>
      <c r="GK829" s="27"/>
      <c r="GL829" s="27"/>
      <c r="GM829" s="27"/>
      <c r="GN829" s="27"/>
      <c r="GO829" s="27"/>
      <c r="GP829" s="27"/>
      <c r="GQ829" s="27"/>
      <c r="GR829" s="27"/>
      <c r="GS829" s="27"/>
      <c r="GT829" s="27"/>
      <c r="GU829" s="27"/>
      <c r="GV829" s="27"/>
      <c r="GW829" s="27"/>
      <c r="GX829" s="27"/>
      <c r="GY829" s="27"/>
      <c r="GZ829" s="27"/>
      <c r="HA829" s="27"/>
      <c r="HB829" s="27"/>
      <c r="HC829" s="27"/>
      <c r="HD829" s="27"/>
      <c r="HE829" s="27"/>
      <c r="HF829" s="27"/>
      <c r="HG829" s="27"/>
      <c r="HH829" s="27"/>
      <c r="HI829" s="27"/>
      <c r="HJ829" s="27"/>
      <c r="HK829" s="27"/>
      <c r="HL829" s="27"/>
      <c r="HM829" s="27"/>
      <c r="HN829" s="27"/>
      <c r="HO829" s="27"/>
      <c r="HP829" s="27"/>
      <c r="HQ829" s="27"/>
      <c r="HR829" s="27"/>
    </row>
    <row r="830" spans="1:226" s="28" customFormat="1" ht="21">
      <c r="A830" s="1254"/>
      <c r="B830" s="1255"/>
      <c r="C830" s="1256"/>
      <c r="D830" s="1257"/>
      <c r="E830" s="31" t="s">
        <v>75</v>
      </c>
      <c r="F830" s="32">
        <f>SUM(F831,F842)</f>
        <v>1432628</v>
      </c>
      <c r="G830" s="32">
        <f t="shared" ref="G830:J830" si="370">SUM(G831,G842)</f>
        <v>28626</v>
      </c>
      <c r="H830" s="32">
        <f t="shared" si="370"/>
        <v>1217733</v>
      </c>
      <c r="I830" s="32">
        <f t="shared" si="370"/>
        <v>186269</v>
      </c>
      <c r="J830" s="47">
        <f t="shared" si="370"/>
        <v>0</v>
      </c>
      <c r="K830" s="27"/>
    </row>
    <row r="831" spans="1:226" s="28" customFormat="1" ht="22.5">
      <c r="A831" s="1254"/>
      <c r="B831" s="1255"/>
      <c r="C831" s="1256"/>
      <c r="D831" s="1257"/>
      <c r="E831" s="38" t="s">
        <v>61</v>
      </c>
      <c r="F831" s="29">
        <f>SUM(F832:F841)</f>
        <v>516800</v>
      </c>
      <c r="G831" s="29">
        <f t="shared" ref="G831:J831" si="371">SUM(G832:G841)</f>
        <v>0</v>
      </c>
      <c r="H831" s="29">
        <f t="shared" si="371"/>
        <v>439280</v>
      </c>
      <c r="I831" s="29">
        <f t="shared" si="371"/>
        <v>77520</v>
      </c>
      <c r="J831" s="49">
        <f t="shared" si="371"/>
        <v>0</v>
      </c>
      <c r="K831" s="27"/>
    </row>
    <row r="832" spans="1:226" s="28" customFormat="1" ht="12">
      <c r="A832" s="1254"/>
      <c r="B832" s="1255"/>
      <c r="C832" s="1256"/>
      <c r="D832" s="1257"/>
      <c r="E832" s="66" t="s">
        <v>88</v>
      </c>
      <c r="F832" s="30">
        <f>SUM(G832:J832)</f>
        <v>314131</v>
      </c>
      <c r="G832" s="30"/>
      <c r="H832" s="30">
        <v>314131</v>
      </c>
      <c r="I832" s="30"/>
      <c r="J832" s="48"/>
      <c r="K832" s="27"/>
    </row>
    <row r="833" spans="1:11" s="28" customFormat="1" ht="12">
      <c r="A833" s="1254"/>
      <c r="B833" s="1255"/>
      <c r="C833" s="1256"/>
      <c r="D833" s="1257"/>
      <c r="E833" s="66" t="s">
        <v>47</v>
      </c>
      <c r="F833" s="30">
        <f t="shared" ref="F833:F840" si="372">SUM(G833:J833)</f>
        <v>55434</v>
      </c>
      <c r="G833" s="30"/>
      <c r="H833" s="30"/>
      <c r="I833" s="30">
        <v>55434</v>
      </c>
      <c r="J833" s="48"/>
      <c r="K833" s="27"/>
    </row>
    <row r="834" spans="1:11" s="28" customFormat="1" ht="12">
      <c r="A834" s="1254"/>
      <c r="B834" s="1255"/>
      <c r="C834" s="1256"/>
      <c r="D834" s="1257"/>
      <c r="E834" s="66" t="s">
        <v>89</v>
      </c>
      <c r="F834" s="30">
        <f t="shared" si="372"/>
        <v>22355</v>
      </c>
      <c r="G834" s="30"/>
      <c r="H834" s="30">
        <v>22355</v>
      </c>
      <c r="I834" s="30"/>
      <c r="J834" s="48"/>
      <c r="K834" s="27"/>
    </row>
    <row r="835" spans="1:11" s="28" customFormat="1" ht="12">
      <c r="A835" s="1254"/>
      <c r="B835" s="1255"/>
      <c r="C835" s="1256"/>
      <c r="D835" s="1257"/>
      <c r="E835" s="66" t="s">
        <v>90</v>
      </c>
      <c r="F835" s="30">
        <f t="shared" si="372"/>
        <v>3945</v>
      </c>
      <c r="G835" s="30"/>
      <c r="H835" s="30"/>
      <c r="I835" s="30">
        <v>3945</v>
      </c>
      <c r="J835" s="48"/>
      <c r="K835" s="27"/>
    </row>
    <row r="836" spans="1:11" s="28" customFormat="1" ht="12">
      <c r="A836" s="1254"/>
      <c r="B836" s="1255"/>
      <c r="C836" s="1256"/>
      <c r="D836" s="1257"/>
      <c r="E836" s="66" t="s">
        <v>91</v>
      </c>
      <c r="F836" s="30">
        <f t="shared" si="372"/>
        <v>59022</v>
      </c>
      <c r="G836" s="30"/>
      <c r="H836" s="30">
        <v>59022</v>
      </c>
      <c r="I836" s="30"/>
      <c r="J836" s="48"/>
      <c r="K836" s="27"/>
    </row>
    <row r="837" spans="1:11" s="28" customFormat="1" ht="12">
      <c r="A837" s="1254"/>
      <c r="B837" s="1255"/>
      <c r="C837" s="1256"/>
      <c r="D837" s="1257"/>
      <c r="E837" s="66" t="s">
        <v>49</v>
      </c>
      <c r="F837" s="30">
        <f t="shared" si="372"/>
        <v>10416</v>
      </c>
      <c r="G837" s="30"/>
      <c r="H837" s="30"/>
      <c r="I837" s="30">
        <v>10416</v>
      </c>
      <c r="J837" s="48"/>
      <c r="K837" s="27"/>
    </row>
    <row r="838" spans="1:11" s="28" customFormat="1" ht="12">
      <c r="A838" s="1254"/>
      <c r="B838" s="1255"/>
      <c r="C838" s="1256"/>
      <c r="D838" s="1257"/>
      <c r="E838" s="66" t="s">
        <v>92</v>
      </c>
      <c r="F838" s="30">
        <f t="shared" si="372"/>
        <v>8412</v>
      </c>
      <c r="G838" s="30"/>
      <c r="H838" s="30">
        <v>8412</v>
      </c>
      <c r="I838" s="30"/>
      <c r="J838" s="48"/>
      <c r="K838" s="27"/>
    </row>
    <row r="839" spans="1:11" s="28" customFormat="1" ht="12">
      <c r="A839" s="1254"/>
      <c r="B839" s="1255"/>
      <c r="C839" s="1256"/>
      <c r="D839" s="1257"/>
      <c r="E839" s="66" t="s">
        <v>51</v>
      </c>
      <c r="F839" s="30">
        <f t="shared" si="372"/>
        <v>1485</v>
      </c>
      <c r="G839" s="30"/>
      <c r="H839" s="30"/>
      <c r="I839" s="30">
        <v>1485</v>
      </c>
      <c r="J839" s="48"/>
      <c r="K839" s="27"/>
    </row>
    <row r="840" spans="1:11" s="28" customFormat="1" ht="12">
      <c r="A840" s="1254"/>
      <c r="B840" s="1255"/>
      <c r="C840" s="1256"/>
      <c r="D840" s="1257"/>
      <c r="E840" s="66" t="s">
        <v>93</v>
      </c>
      <c r="F840" s="30">
        <f t="shared" si="372"/>
        <v>35360</v>
      </c>
      <c r="G840" s="30"/>
      <c r="H840" s="30">
        <v>35360</v>
      </c>
      <c r="I840" s="30"/>
      <c r="J840" s="48"/>
      <c r="K840" s="27"/>
    </row>
    <row r="841" spans="1:11" s="28" customFormat="1" ht="12">
      <c r="A841" s="1254"/>
      <c r="B841" s="1255"/>
      <c r="C841" s="1256"/>
      <c r="D841" s="1257"/>
      <c r="E841" s="66" t="s">
        <v>53</v>
      </c>
      <c r="F841" s="30">
        <f>SUM(G841:J841)</f>
        <v>6240</v>
      </c>
      <c r="G841" s="30"/>
      <c r="H841" s="30"/>
      <c r="I841" s="30">
        <v>6240</v>
      </c>
      <c r="J841" s="48"/>
      <c r="K841" s="27"/>
    </row>
    <row r="842" spans="1:11" s="28" customFormat="1" ht="22.5">
      <c r="A842" s="1254"/>
      <c r="B842" s="1255"/>
      <c r="C842" s="1256"/>
      <c r="D842" s="1257"/>
      <c r="E842" s="38" t="s">
        <v>62</v>
      </c>
      <c r="F842" s="29">
        <f>SUM(F843:F860)</f>
        <v>915828</v>
      </c>
      <c r="G842" s="29">
        <f t="shared" ref="G842:J842" si="373">SUM(G843:G860)</f>
        <v>28626</v>
      </c>
      <c r="H842" s="29">
        <f t="shared" si="373"/>
        <v>778453</v>
      </c>
      <c r="I842" s="29">
        <f t="shared" si="373"/>
        <v>108749</v>
      </c>
      <c r="J842" s="49">
        <f t="shared" si="373"/>
        <v>0</v>
      </c>
      <c r="K842" s="27"/>
    </row>
    <row r="843" spans="1:11" s="28" customFormat="1" ht="12">
      <c r="A843" s="1254"/>
      <c r="B843" s="1255"/>
      <c r="C843" s="1256"/>
      <c r="D843" s="1257"/>
      <c r="E843" s="66" t="s">
        <v>94</v>
      </c>
      <c r="F843" s="30">
        <f>SUM(G843:J843)</f>
        <v>90830</v>
      </c>
      <c r="G843" s="30"/>
      <c r="H843" s="30">
        <v>90830</v>
      </c>
      <c r="I843" s="30"/>
      <c r="J843" s="48"/>
      <c r="K843" s="27"/>
    </row>
    <row r="844" spans="1:11" s="28" customFormat="1" ht="12">
      <c r="A844" s="1254"/>
      <c r="B844" s="1255"/>
      <c r="C844" s="1256"/>
      <c r="D844" s="1257"/>
      <c r="E844" s="66" t="s">
        <v>55</v>
      </c>
      <c r="F844" s="30">
        <f t="shared" ref="F844:F859" si="374">SUM(G844:J844)</f>
        <v>16029</v>
      </c>
      <c r="G844" s="30"/>
      <c r="H844" s="30"/>
      <c r="I844" s="30">
        <v>16029</v>
      </c>
      <c r="J844" s="48"/>
      <c r="K844" s="27"/>
    </row>
    <row r="845" spans="1:11" s="28" customFormat="1" ht="12">
      <c r="A845" s="1254"/>
      <c r="B845" s="1255"/>
      <c r="C845" s="1256"/>
      <c r="D845" s="1257"/>
      <c r="E845" s="66" t="s">
        <v>95</v>
      </c>
      <c r="F845" s="30">
        <f t="shared" si="374"/>
        <v>5100</v>
      </c>
      <c r="G845" s="30"/>
      <c r="H845" s="30">
        <v>5100</v>
      </c>
      <c r="I845" s="30"/>
      <c r="J845" s="48"/>
      <c r="K845" s="27"/>
    </row>
    <row r="846" spans="1:11" s="28" customFormat="1" ht="12">
      <c r="A846" s="1254"/>
      <c r="B846" s="1255"/>
      <c r="C846" s="1256"/>
      <c r="D846" s="1257"/>
      <c r="E846" s="66" t="s">
        <v>96</v>
      </c>
      <c r="F846" s="30">
        <f t="shared" si="374"/>
        <v>900</v>
      </c>
      <c r="G846" s="30"/>
      <c r="H846" s="30"/>
      <c r="I846" s="30">
        <v>900</v>
      </c>
      <c r="J846" s="48"/>
      <c r="K846" s="27"/>
    </row>
    <row r="847" spans="1:11" s="28" customFormat="1" ht="12">
      <c r="A847" s="1254"/>
      <c r="B847" s="1255"/>
      <c r="C847" s="1256"/>
      <c r="D847" s="1257"/>
      <c r="E847" s="66" t="s">
        <v>97</v>
      </c>
      <c r="F847" s="30">
        <f t="shared" si="374"/>
        <v>850</v>
      </c>
      <c r="G847" s="30"/>
      <c r="H847" s="30">
        <v>850</v>
      </c>
      <c r="I847" s="30"/>
      <c r="J847" s="48"/>
      <c r="K847" s="27"/>
    </row>
    <row r="848" spans="1:11" s="28" customFormat="1" ht="12">
      <c r="A848" s="1254"/>
      <c r="B848" s="1255"/>
      <c r="C848" s="1256"/>
      <c r="D848" s="1257"/>
      <c r="E848" s="66" t="s">
        <v>98</v>
      </c>
      <c r="F848" s="30">
        <f t="shared" si="374"/>
        <v>150</v>
      </c>
      <c r="G848" s="30"/>
      <c r="H848" s="30"/>
      <c r="I848" s="30">
        <v>150</v>
      </c>
      <c r="J848" s="48"/>
      <c r="K848" s="27"/>
    </row>
    <row r="849" spans="1:226" s="28" customFormat="1" ht="12">
      <c r="A849" s="1254"/>
      <c r="B849" s="1255"/>
      <c r="C849" s="1256"/>
      <c r="D849" s="1257"/>
      <c r="E849" s="66" t="s">
        <v>99</v>
      </c>
      <c r="F849" s="30">
        <f t="shared" si="374"/>
        <v>619071</v>
      </c>
      <c r="G849" s="30"/>
      <c r="H849" s="30">
        <v>619071</v>
      </c>
      <c r="I849" s="30"/>
      <c r="J849" s="48"/>
      <c r="K849" s="27"/>
    </row>
    <row r="850" spans="1:226" s="28" customFormat="1" ht="12">
      <c r="A850" s="1254"/>
      <c r="B850" s="1255"/>
      <c r="C850" s="1256"/>
      <c r="D850" s="1257"/>
      <c r="E850" s="66" t="s">
        <v>57</v>
      </c>
      <c r="F850" s="30">
        <f t="shared" si="374"/>
        <v>109248</v>
      </c>
      <c r="G850" s="30">
        <v>28626</v>
      </c>
      <c r="H850" s="30"/>
      <c r="I850" s="30">
        <v>80622</v>
      </c>
      <c r="J850" s="48"/>
      <c r="K850" s="27"/>
    </row>
    <row r="851" spans="1:226" s="28" customFormat="1" ht="12">
      <c r="A851" s="1254"/>
      <c r="B851" s="1255"/>
      <c r="C851" s="1256"/>
      <c r="D851" s="1257"/>
      <c r="E851" s="66" t="s">
        <v>100</v>
      </c>
      <c r="F851" s="30">
        <f t="shared" si="374"/>
        <v>1020</v>
      </c>
      <c r="G851" s="30"/>
      <c r="H851" s="30">
        <v>1020</v>
      </c>
      <c r="I851" s="30"/>
      <c r="J851" s="48"/>
      <c r="K851" s="27"/>
    </row>
    <row r="852" spans="1:226" s="28" customFormat="1" ht="12">
      <c r="A852" s="1254"/>
      <c r="B852" s="1255"/>
      <c r="C852" s="1256"/>
      <c r="D852" s="1257"/>
      <c r="E852" s="66" t="s">
        <v>101</v>
      </c>
      <c r="F852" s="30">
        <f t="shared" si="374"/>
        <v>180</v>
      </c>
      <c r="G852" s="30"/>
      <c r="H852" s="30"/>
      <c r="I852" s="30">
        <v>180</v>
      </c>
      <c r="J852" s="48"/>
      <c r="K852" s="27"/>
    </row>
    <row r="853" spans="1:226" s="28" customFormat="1" ht="12">
      <c r="A853" s="1254"/>
      <c r="B853" s="1255"/>
      <c r="C853" s="1256"/>
      <c r="D853" s="1257"/>
      <c r="E853" s="66" t="s">
        <v>102</v>
      </c>
      <c r="F853" s="30">
        <f t="shared" si="374"/>
        <v>3952</v>
      </c>
      <c r="G853" s="30"/>
      <c r="H853" s="30">
        <v>3952</v>
      </c>
      <c r="I853" s="30"/>
      <c r="J853" s="48"/>
      <c r="K853" s="27"/>
    </row>
    <row r="854" spans="1:226" s="28" customFormat="1" ht="12">
      <c r="A854" s="1254"/>
      <c r="B854" s="1255"/>
      <c r="C854" s="1256"/>
      <c r="D854" s="1257"/>
      <c r="E854" s="66" t="s">
        <v>103</v>
      </c>
      <c r="F854" s="30">
        <f>SUM(G854:J854)</f>
        <v>698</v>
      </c>
      <c r="G854" s="30"/>
      <c r="H854" s="30"/>
      <c r="I854" s="30">
        <v>698</v>
      </c>
      <c r="J854" s="48"/>
      <c r="K854" s="27"/>
    </row>
    <row r="855" spans="1:226" s="28" customFormat="1" ht="12">
      <c r="A855" s="1254"/>
      <c r="B855" s="1255"/>
      <c r="C855" s="1256"/>
      <c r="D855" s="1257"/>
      <c r="E855" s="66" t="s">
        <v>104</v>
      </c>
      <c r="F855" s="30">
        <f t="shared" si="374"/>
        <v>40800</v>
      </c>
      <c r="G855" s="30"/>
      <c r="H855" s="30">
        <v>40800</v>
      </c>
      <c r="I855" s="30"/>
      <c r="J855" s="48"/>
      <c r="K855" s="27"/>
    </row>
    <row r="856" spans="1:226" s="28" customFormat="1" ht="12">
      <c r="A856" s="1254"/>
      <c r="B856" s="1255"/>
      <c r="C856" s="1256"/>
      <c r="D856" s="1257"/>
      <c r="E856" s="66" t="s">
        <v>105</v>
      </c>
      <c r="F856" s="30">
        <f t="shared" si="374"/>
        <v>7200</v>
      </c>
      <c r="G856" s="30"/>
      <c r="H856" s="30"/>
      <c r="I856" s="30">
        <v>7200</v>
      </c>
      <c r="J856" s="48"/>
      <c r="K856" s="27"/>
    </row>
    <row r="857" spans="1:226" s="28" customFormat="1" ht="12">
      <c r="A857" s="1254"/>
      <c r="B857" s="1255"/>
      <c r="C857" s="1256"/>
      <c r="D857" s="1257"/>
      <c r="E857" s="66" t="s">
        <v>106</v>
      </c>
      <c r="F857" s="30">
        <f t="shared" si="374"/>
        <v>6630</v>
      </c>
      <c r="G857" s="30"/>
      <c r="H857" s="30">
        <v>6630</v>
      </c>
      <c r="I857" s="30"/>
      <c r="J857" s="48"/>
      <c r="K857" s="27"/>
    </row>
    <row r="858" spans="1:226" s="28" customFormat="1" ht="12">
      <c r="A858" s="1254"/>
      <c r="B858" s="1255"/>
      <c r="C858" s="1256"/>
      <c r="D858" s="1257"/>
      <c r="E858" s="66" t="s">
        <v>107</v>
      </c>
      <c r="F858" s="30">
        <f t="shared" si="374"/>
        <v>1170</v>
      </c>
      <c r="G858" s="30"/>
      <c r="H858" s="30"/>
      <c r="I858" s="30">
        <v>1170</v>
      </c>
      <c r="J858" s="48"/>
      <c r="K858" s="27"/>
    </row>
    <row r="859" spans="1:226" s="28" customFormat="1" ht="12">
      <c r="A859" s="1254"/>
      <c r="B859" s="1255"/>
      <c r="C859" s="1256"/>
      <c r="D859" s="1257"/>
      <c r="E859" s="66" t="s">
        <v>108</v>
      </c>
      <c r="F859" s="30">
        <f t="shared" si="374"/>
        <v>10200</v>
      </c>
      <c r="G859" s="30"/>
      <c r="H859" s="30">
        <v>10200</v>
      </c>
      <c r="I859" s="30"/>
      <c r="J859" s="48"/>
      <c r="K859" s="27"/>
    </row>
    <row r="860" spans="1:226" s="28" customFormat="1" ht="12">
      <c r="A860" s="1254"/>
      <c r="B860" s="1255"/>
      <c r="C860" s="1256"/>
      <c r="D860" s="1257"/>
      <c r="E860" s="66" t="s">
        <v>109</v>
      </c>
      <c r="F860" s="30">
        <f>SUM(G860:J860)</f>
        <v>1800</v>
      </c>
      <c r="G860" s="30"/>
      <c r="H860" s="30"/>
      <c r="I860" s="30">
        <v>1800</v>
      </c>
      <c r="J860" s="48"/>
      <c r="K860" s="27"/>
    </row>
    <row r="861" spans="1:226" s="28" customFormat="1" ht="20.100000000000001" customHeight="1">
      <c r="A861" s="1254"/>
      <c r="B861" s="1255"/>
      <c r="C861" s="1256"/>
      <c r="D861" s="1257"/>
      <c r="E861" s="33" t="s">
        <v>63</v>
      </c>
      <c r="F861" s="32">
        <f>SUM(F862:F863)</f>
        <v>20000</v>
      </c>
      <c r="G861" s="32">
        <f t="shared" ref="G861:J861" si="375">SUM(G862:G863)</f>
        <v>0</v>
      </c>
      <c r="H861" s="32">
        <f t="shared" si="375"/>
        <v>17000</v>
      </c>
      <c r="I861" s="32">
        <f t="shared" si="375"/>
        <v>3000</v>
      </c>
      <c r="J861" s="47">
        <f t="shared" si="375"/>
        <v>0</v>
      </c>
      <c r="K861" s="27"/>
    </row>
    <row r="862" spans="1:226" s="28" customFormat="1" ht="12">
      <c r="A862" s="1254"/>
      <c r="B862" s="1255"/>
      <c r="C862" s="1256"/>
      <c r="D862" s="1257"/>
      <c r="E862" s="66" t="s">
        <v>110</v>
      </c>
      <c r="F862" s="30">
        <f t="shared" ref="F862:F863" si="376">SUM(G862:J862)</f>
        <v>17000</v>
      </c>
      <c r="G862" s="30"/>
      <c r="H862" s="30">
        <v>17000</v>
      </c>
      <c r="I862" s="30"/>
      <c r="J862" s="48"/>
      <c r="K862" s="27"/>
    </row>
    <row r="863" spans="1:226" s="28" customFormat="1" ht="12">
      <c r="A863" s="1254"/>
      <c r="B863" s="1255"/>
      <c r="C863" s="1256"/>
      <c r="D863" s="1257"/>
      <c r="E863" s="41">
        <v>6069</v>
      </c>
      <c r="F863" s="30">
        <f t="shared" si="376"/>
        <v>3000</v>
      </c>
      <c r="G863" s="30"/>
      <c r="H863" s="30"/>
      <c r="I863" s="30">
        <v>3000</v>
      </c>
      <c r="J863" s="48"/>
      <c r="K863" s="27"/>
    </row>
    <row r="864" spans="1:226" s="28" customFormat="1" ht="22.5" customHeight="1">
      <c r="A864" s="1254" t="s">
        <v>111</v>
      </c>
      <c r="B864" s="1255" t="s">
        <v>112</v>
      </c>
      <c r="C864" s="1256">
        <v>801</v>
      </c>
      <c r="D864" s="1257" t="s">
        <v>79</v>
      </c>
      <c r="E864" s="34" t="s">
        <v>32</v>
      </c>
      <c r="F864" s="35">
        <f t="shared" ref="F864:J864" si="377">SUM(F865,F895)</f>
        <v>22445261</v>
      </c>
      <c r="G864" s="35">
        <f t="shared" si="377"/>
        <v>0</v>
      </c>
      <c r="H864" s="35">
        <f t="shared" si="377"/>
        <v>21805073</v>
      </c>
      <c r="I864" s="35">
        <f t="shared" si="377"/>
        <v>640188</v>
      </c>
      <c r="J864" s="46">
        <f t="shared" si="377"/>
        <v>0</v>
      </c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  <c r="FJ864" s="27"/>
      <c r="FK864" s="27"/>
      <c r="FL864" s="27"/>
      <c r="FM864" s="27"/>
      <c r="FN864" s="27"/>
      <c r="FO864" s="27"/>
      <c r="FP864" s="27"/>
      <c r="FQ864" s="27"/>
      <c r="FR864" s="27"/>
      <c r="FS864" s="27"/>
      <c r="FT864" s="27"/>
      <c r="FU864" s="27"/>
      <c r="FV864" s="27"/>
      <c r="FW864" s="27"/>
      <c r="FX864" s="27"/>
      <c r="FY864" s="27"/>
      <c r="FZ864" s="27"/>
      <c r="GA864" s="27"/>
      <c r="GB864" s="27"/>
      <c r="GC864" s="27"/>
      <c r="GD864" s="27"/>
      <c r="GE864" s="27"/>
      <c r="GF864" s="27"/>
      <c r="GG864" s="27"/>
      <c r="GH864" s="27"/>
      <c r="GI864" s="27"/>
      <c r="GJ864" s="27"/>
      <c r="GK864" s="27"/>
      <c r="GL864" s="27"/>
      <c r="GM864" s="27"/>
      <c r="GN864" s="27"/>
      <c r="GO864" s="27"/>
      <c r="GP864" s="27"/>
      <c r="GQ864" s="27"/>
      <c r="GR864" s="27"/>
      <c r="GS864" s="27"/>
      <c r="GT864" s="27"/>
      <c r="GU864" s="27"/>
      <c r="GV864" s="27"/>
      <c r="GW864" s="27"/>
      <c r="GX864" s="27"/>
      <c r="GY864" s="27"/>
      <c r="GZ864" s="27"/>
      <c r="HA864" s="27"/>
      <c r="HB864" s="27"/>
      <c r="HC864" s="27"/>
      <c r="HD864" s="27"/>
      <c r="HE864" s="27"/>
      <c r="HF864" s="27"/>
      <c r="HG864" s="27"/>
      <c r="HH864" s="27"/>
      <c r="HI864" s="27"/>
      <c r="HJ864" s="27"/>
      <c r="HK864" s="27"/>
      <c r="HL864" s="27"/>
      <c r="HM864" s="27"/>
      <c r="HN864" s="27"/>
      <c r="HO864" s="27"/>
      <c r="HP864" s="27"/>
      <c r="HQ864" s="27"/>
      <c r="HR864" s="27"/>
    </row>
    <row r="865" spans="1:11" s="28" customFormat="1" ht="21">
      <c r="A865" s="1254"/>
      <c r="B865" s="1255"/>
      <c r="C865" s="1256"/>
      <c r="D865" s="1257"/>
      <c r="E865" s="31" t="s">
        <v>75</v>
      </c>
      <c r="F865" s="32">
        <f>SUM(F866,F869,F878)</f>
        <v>20560675</v>
      </c>
      <c r="G865" s="32">
        <f t="shared" ref="G865:J865" si="378">SUM(G866,G869,G878)</f>
        <v>0</v>
      </c>
      <c r="H865" s="32">
        <f t="shared" si="378"/>
        <v>19952843</v>
      </c>
      <c r="I865" s="32">
        <f t="shared" si="378"/>
        <v>607832</v>
      </c>
      <c r="J865" s="47">
        <f t="shared" si="378"/>
        <v>0</v>
      </c>
      <c r="K865" s="27"/>
    </row>
    <row r="866" spans="1:11" s="28" customFormat="1" ht="15" customHeight="1">
      <c r="A866" s="1254"/>
      <c r="B866" s="1255"/>
      <c r="C866" s="1256"/>
      <c r="D866" s="1257"/>
      <c r="E866" s="38" t="s">
        <v>113</v>
      </c>
      <c r="F866" s="29">
        <f>SUM(F867:F868)</f>
        <v>18569469</v>
      </c>
      <c r="G866" s="29">
        <f t="shared" ref="G866:J866" si="379">SUM(G867:G868)</f>
        <v>0</v>
      </c>
      <c r="H866" s="29">
        <f t="shared" si="379"/>
        <v>18260320</v>
      </c>
      <c r="I866" s="29">
        <f t="shared" si="379"/>
        <v>309149</v>
      </c>
      <c r="J866" s="49">
        <f t="shared" si="379"/>
        <v>0</v>
      </c>
      <c r="K866" s="27"/>
    </row>
    <row r="867" spans="1:11" s="28" customFormat="1" ht="12">
      <c r="A867" s="1254"/>
      <c r="B867" s="1255"/>
      <c r="C867" s="1256"/>
      <c r="D867" s="1257"/>
      <c r="E867" s="66" t="s">
        <v>115</v>
      </c>
      <c r="F867" s="30">
        <f>SUM(G867:J867)</f>
        <v>18260320</v>
      </c>
      <c r="G867" s="30"/>
      <c r="H867" s="30">
        <v>18260320</v>
      </c>
      <c r="I867" s="30"/>
      <c r="J867" s="48"/>
      <c r="K867" s="27"/>
    </row>
    <row r="868" spans="1:11" s="28" customFormat="1" ht="12">
      <c r="A868" s="1254"/>
      <c r="B868" s="1255"/>
      <c r="C868" s="1256"/>
      <c r="D868" s="1257"/>
      <c r="E868" s="66" t="s">
        <v>65</v>
      </c>
      <c r="F868" s="30">
        <f>SUM(G868:J868)</f>
        <v>309149</v>
      </c>
      <c r="G868" s="30"/>
      <c r="H868" s="30"/>
      <c r="I868" s="30">
        <v>309149</v>
      </c>
      <c r="J868" s="48"/>
      <c r="K868" s="27"/>
    </row>
    <row r="869" spans="1:11" s="28" customFormat="1" ht="22.5">
      <c r="A869" s="1254"/>
      <c r="B869" s="1255"/>
      <c r="C869" s="1256"/>
      <c r="D869" s="1257"/>
      <c r="E869" s="38" t="s">
        <v>61</v>
      </c>
      <c r="F869" s="29">
        <f>SUM(F870:F877)</f>
        <v>955619</v>
      </c>
      <c r="G869" s="29">
        <f t="shared" ref="G869:J869" si="380">SUM(G870:G877)</f>
        <v>0</v>
      </c>
      <c r="H869" s="29">
        <f t="shared" si="380"/>
        <v>812275</v>
      </c>
      <c r="I869" s="29">
        <f t="shared" si="380"/>
        <v>143344</v>
      </c>
      <c r="J869" s="49">
        <f t="shared" si="380"/>
        <v>0</v>
      </c>
      <c r="K869" s="27"/>
    </row>
    <row r="870" spans="1:11" s="28" customFormat="1" ht="12">
      <c r="A870" s="1254"/>
      <c r="B870" s="1255"/>
      <c r="C870" s="1256"/>
      <c r="D870" s="1257"/>
      <c r="E870" s="66" t="s">
        <v>88</v>
      </c>
      <c r="F870" s="30">
        <f>SUM(G870:J870)</f>
        <v>629588</v>
      </c>
      <c r="G870" s="30"/>
      <c r="H870" s="30">
        <v>629588</v>
      </c>
      <c r="I870" s="30"/>
      <c r="J870" s="48"/>
      <c r="K870" s="27"/>
    </row>
    <row r="871" spans="1:11" s="28" customFormat="1" ht="12">
      <c r="A871" s="1254"/>
      <c r="B871" s="1255"/>
      <c r="C871" s="1256"/>
      <c r="D871" s="1257"/>
      <c r="E871" s="66" t="s">
        <v>47</v>
      </c>
      <c r="F871" s="30">
        <f t="shared" ref="F871:F876" si="381">SUM(G871:J871)</f>
        <v>111104</v>
      </c>
      <c r="G871" s="30"/>
      <c r="H871" s="30"/>
      <c r="I871" s="30">
        <v>111104</v>
      </c>
      <c r="J871" s="48"/>
      <c r="K871" s="27"/>
    </row>
    <row r="872" spans="1:11" s="28" customFormat="1" ht="12">
      <c r="A872" s="1254"/>
      <c r="B872" s="1255"/>
      <c r="C872" s="1256"/>
      <c r="D872" s="1257"/>
      <c r="E872" s="66" t="s">
        <v>89</v>
      </c>
      <c r="F872" s="30">
        <f t="shared" si="381"/>
        <v>49345</v>
      </c>
      <c r="G872" s="30"/>
      <c r="H872" s="30">
        <v>49345</v>
      </c>
      <c r="I872" s="30"/>
      <c r="J872" s="48"/>
      <c r="K872" s="27"/>
    </row>
    <row r="873" spans="1:11" s="28" customFormat="1" ht="12">
      <c r="A873" s="1254"/>
      <c r="B873" s="1255"/>
      <c r="C873" s="1256"/>
      <c r="D873" s="1257"/>
      <c r="E873" s="66" t="s">
        <v>90</v>
      </c>
      <c r="F873" s="30">
        <f t="shared" si="381"/>
        <v>8708</v>
      </c>
      <c r="G873" s="30"/>
      <c r="H873" s="30"/>
      <c r="I873" s="30">
        <v>8708</v>
      </c>
      <c r="J873" s="48"/>
      <c r="K873" s="27"/>
    </row>
    <row r="874" spans="1:11" s="28" customFormat="1" ht="12">
      <c r="A874" s="1254"/>
      <c r="B874" s="1255"/>
      <c r="C874" s="1256"/>
      <c r="D874" s="1257"/>
      <c r="E874" s="66" t="s">
        <v>91</v>
      </c>
      <c r="F874" s="30">
        <f t="shared" si="381"/>
        <v>116709</v>
      </c>
      <c r="G874" s="30"/>
      <c r="H874" s="30">
        <v>116709</v>
      </c>
      <c r="I874" s="30"/>
      <c r="J874" s="48"/>
      <c r="K874" s="27"/>
    </row>
    <row r="875" spans="1:11" s="28" customFormat="1" ht="12">
      <c r="A875" s="1254"/>
      <c r="B875" s="1255"/>
      <c r="C875" s="1256"/>
      <c r="D875" s="1257"/>
      <c r="E875" s="66" t="s">
        <v>49</v>
      </c>
      <c r="F875" s="30">
        <f t="shared" si="381"/>
        <v>20596</v>
      </c>
      <c r="G875" s="30"/>
      <c r="H875" s="30"/>
      <c r="I875" s="30">
        <v>20596</v>
      </c>
      <c r="J875" s="48"/>
      <c r="K875" s="27"/>
    </row>
    <row r="876" spans="1:11" s="28" customFormat="1" ht="12">
      <c r="A876" s="1254"/>
      <c r="B876" s="1255"/>
      <c r="C876" s="1256"/>
      <c r="D876" s="1257"/>
      <c r="E876" s="66" t="s">
        <v>92</v>
      </c>
      <c r="F876" s="30">
        <f t="shared" si="381"/>
        <v>16633</v>
      </c>
      <c r="G876" s="30"/>
      <c r="H876" s="30">
        <v>16633</v>
      </c>
      <c r="I876" s="30"/>
      <c r="J876" s="48"/>
      <c r="K876" s="27"/>
    </row>
    <row r="877" spans="1:11" s="28" customFormat="1" ht="12">
      <c r="A877" s="1254"/>
      <c r="B877" s="1255"/>
      <c r="C877" s="1256"/>
      <c r="D877" s="1257"/>
      <c r="E877" s="66" t="s">
        <v>51</v>
      </c>
      <c r="F877" s="30">
        <f>SUM(G877:J877)</f>
        <v>2936</v>
      </c>
      <c r="G877" s="30"/>
      <c r="H877" s="30"/>
      <c r="I877" s="30">
        <v>2936</v>
      </c>
      <c r="J877" s="48"/>
      <c r="K877" s="27"/>
    </row>
    <row r="878" spans="1:11" s="28" customFormat="1" ht="22.5">
      <c r="A878" s="1254"/>
      <c r="B878" s="1255"/>
      <c r="C878" s="1256"/>
      <c r="D878" s="1257"/>
      <c r="E878" s="38" t="s">
        <v>62</v>
      </c>
      <c r="F878" s="29">
        <f t="shared" ref="F878:J878" si="382">SUM(F879:F894)</f>
        <v>1035587</v>
      </c>
      <c r="G878" s="29">
        <f t="shared" si="382"/>
        <v>0</v>
      </c>
      <c r="H878" s="29">
        <f t="shared" si="382"/>
        <v>880248</v>
      </c>
      <c r="I878" s="29">
        <f t="shared" si="382"/>
        <v>155339</v>
      </c>
      <c r="J878" s="49">
        <f t="shared" si="382"/>
        <v>0</v>
      </c>
      <c r="K878" s="27"/>
    </row>
    <row r="879" spans="1:11" s="28" customFormat="1" ht="12">
      <c r="A879" s="1254"/>
      <c r="B879" s="1255"/>
      <c r="C879" s="1256"/>
      <c r="D879" s="1257"/>
      <c r="E879" s="66" t="s">
        <v>94</v>
      </c>
      <c r="F879" s="30">
        <f>SUM(G879:J879)</f>
        <v>22100</v>
      </c>
      <c r="G879" s="30"/>
      <c r="H879" s="30">
        <v>22100</v>
      </c>
      <c r="I879" s="30"/>
      <c r="J879" s="48"/>
      <c r="K879" s="27"/>
    </row>
    <row r="880" spans="1:11" s="28" customFormat="1" ht="12">
      <c r="A880" s="1254"/>
      <c r="B880" s="1255"/>
      <c r="C880" s="1256"/>
      <c r="D880" s="1257"/>
      <c r="E880" s="66" t="s">
        <v>55</v>
      </c>
      <c r="F880" s="30">
        <f t="shared" ref="F880:F893" si="383">SUM(G880:J880)</f>
        <v>3900</v>
      </c>
      <c r="G880" s="30"/>
      <c r="H880" s="30"/>
      <c r="I880" s="30">
        <v>3900</v>
      </c>
      <c r="J880" s="48"/>
      <c r="K880" s="27"/>
    </row>
    <row r="881" spans="1:11" s="28" customFormat="1" ht="12">
      <c r="A881" s="1254"/>
      <c r="B881" s="1255"/>
      <c r="C881" s="1256"/>
      <c r="D881" s="1257"/>
      <c r="E881" s="66" t="s">
        <v>99</v>
      </c>
      <c r="F881" s="30">
        <f t="shared" si="383"/>
        <v>790139</v>
      </c>
      <c r="G881" s="30"/>
      <c r="H881" s="30">
        <v>790139</v>
      </c>
      <c r="I881" s="30"/>
      <c r="J881" s="48"/>
      <c r="K881" s="27"/>
    </row>
    <row r="882" spans="1:11" s="28" customFormat="1" ht="12">
      <c r="A882" s="1254"/>
      <c r="B882" s="1255"/>
      <c r="C882" s="1256"/>
      <c r="D882" s="1257"/>
      <c r="E882" s="66" t="s">
        <v>57</v>
      </c>
      <c r="F882" s="30">
        <f t="shared" si="383"/>
        <v>139437</v>
      </c>
      <c r="G882" s="30"/>
      <c r="H882" s="30"/>
      <c r="I882" s="30">
        <v>139437</v>
      </c>
      <c r="J882" s="48"/>
      <c r="K882" s="27"/>
    </row>
    <row r="883" spans="1:11" s="28" customFormat="1" ht="12">
      <c r="A883" s="1254"/>
      <c r="B883" s="1255"/>
      <c r="C883" s="1256"/>
      <c r="D883" s="1257"/>
      <c r="E883" s="66" t="s">
        <v>116</v>
      </c>
      <c r="F883" s="30">
        <f t="shared" si="383"/>
        <v>7650</v>
      </c>
      <c r="G883" s="30"/>
      <c r="H883" s="30">
        <v>7650</v>
      </c>
      <c r="I883" s="30"/>
      <c r="J883" s="48"/>
      <c r="K883" s="27"/>
    </row>
    <row r="884" spans="1:11" s="28" customFormat="1" ht="12">
      <c r="A884" s="1254"/>
      <c r="B884" s="1255"/>
      <c r="C884" s="1256"/>
      <c r="D884" s="1257"/>
      <c r="E884" s="66" t="s">
        <v>117</v>
      </c>
      <c r="F884" s="30">
        <f t="shared" si="383"/>
        <v>1350</v>
      </c>
      <c r="G884" s="30"/>
      <c r="H884" s="30"/>
      <c r="I884" s="30">
        <v>1350</v>
      </c>
      <c r="J884" s="48"/>
      <c r="K884" s="27"/>
    </row>
    <row r="885" spans="1:11" s="28" customFormat="1" ht="12">
      <c r="A885" s="1254"/>
      <c r="B885" s="1255"/>
      <c r="C885" s="1256"/>
      <c r="D885" s="1257"/>
      <c r="E885" s="66" t="s">
        <v>118</v>
      </c>
      <c r="F885" s="30">
        <f t="shared" si="383"/>
        <v>408</v>
      </c>
      <c r="G885" s="30"/>
      <c r="H885" s="30">
        <v>408</v>
      </c>
      <c r="I885" s="30"/>
      <c r="J885" s="48"/>
      <c r="K885" s="27"/>
    </row>
    <row r="886" spans="1:11" s="28" customFormat="1" ht="12">
      <c r="A886" s="1254"/>
      <c r="B886" s="1255"/>
      <c r="C886" s="1256"/>
      <c r="D886" s="1257"/>
      <c r="E886" s="66" t="s">
        <v>119</v>
      </c>
      <c r="F886" s="30">
        <f t="shared" si="383"/>
        <v>72</v>
      </c>
      <c r="G886" s="30"/>
      <c r="H886" s="30"/>
      <c r="I886" s="30">
        <v>72</v>
      </c>
      <c r="J886" s="48"/>
      <c r="K886" s="27"/>
    </row>
    <row r="887" spans="1:11" s="28" customFormat="1" ht="12">
      <c r="A887" s="1254"/>
      <c r="B887" s="1255"/>
      <c r="C887" s="1256"/>
      <c r="D887" s="1257"/>
      <c r="E887" s="66" t="s">
        <v>100</v>
      </c>
      <c r="F887" s="30">
        <f t="shared" si="383"/>
        <v>1428</v>
      </c>
      <c r="G887" s="30"/>
      <c r="H887" s="30">
        <v>1428</v>
      </c>
      <c r="I887" s="30"/>
      <c r="J887" s="48"/>
      <c r="K887" s="27"/>
    </row>
    <row r="888" spans="1:11" s="28" customFormat="1" ht="12">
      <c r="A888" s="1254"/>
      <c r="B888" s="1255"/>
      <c r="C888" s="1256"/>
      <c r="D888" s="1257"/>
      <c r="E888" s="66" t="s">
        <v>101</v>
      </c>
      <c r="F888" s="30">
        <f t="shared" si="383"/>
        <v>252</v>
      </c>
      <c r="G888" s="30"/>
      <c r="H888" s="30"/>
      <c r="I888" s="30">
        <v>252</v>
      </c>
      <c r="J888" s="48"/>
      <c r="K888" s="27"/>
    </row>
    <row r="889" spans="1:11" s="28" customFormat="1" ht="12">
      <c r="A889" s="1254"/>
      <c r="B889" s="1255"/>
      <c r="C889" s="1256"/>
      <c r="D889" s="1257"/>
      <c r="E889" s="66" t="s">
        <v>104</v>
      </c>
      <c r="F889" s="30">
        <f t="shared" si="383"/>
        <v>37740</v>
      </c>
      <c r="G889" s="30"/>
      <c r="H889" s="30">
        <v>37740</v>
      </c>
      <c r="I889" s="30"/>
      <c r="J889" s="48"/>
      <c r="K889" s="27"/>
    </row>
    <row r="890" spans="1:11" s="28" customFormat="1" ht="12">
      <c r="A890" s="1254"/>
      <c r="B890" s="1255"/>
      <c r="C890" s="1256"/>
      <c r="D890" s="1257"/>
      <c r="E890" s="66" t="s">
        <v>105</v>
      </c>
      <c r="F890" s="30">
        <f t="shared" si="383"/>
        <v>6660</v>
      </c>
      <c r="G890" s="30"/>
      <c r="H890" s="30"/>
      <c r="I890" s="30">
        <v>6660</v>
      </c>
      <c r="J890" s="48"/>
      <c r="K890" s="27"/>
    </row>
    <row r="891" spans="1:11" s="28" customFormat="1" ht="12">
      <c r="A891" s="1254"/>
      <c r="B891" s="1255"/>
      <c r="C891" s="1256"/>
      <c r="D891" s="1257"/>
      <c r="E891" s="66" t="s">
        <v>106</v>
      </c>
      <c r="F891" s="30">
        <f t="shared" si="383"/>
        <v>8160</v>
      </c>
      <c r="G891" s="30"/>
      <c r="H891" s="30">
        <v>8160</v>
      </c>
      <c r="I891" s="30"/>
      <c r="J891" s="48"/>
      <c r="K891" s="27"/>
    </row>
    <row r="892" spans="1:11" s="28" customFormat="1" ht="12">
      <c r="A892" s="1254"/>
      <c r="B892" s="1255"/>
      <c r="C892" s="1256"/>
      <c r="D892" s="1257"/>
      <c r="E892" s="66" t="s">
        <v>107</v>
      </c>
      <c r="F892" s="30">
        <f t="shared" si="383"/>
        <v>1440</v>
      </c>
      <c r="G892" s="30"/>
      <c r="H892" s="30"/>
      <c r="I892" s="30">
        <v>1440</v>
      </c>
      <c r="J892" s="48"/>
      <c r="K892" s="27"/>
    </row>
    <row r="893" spans="1:11" s="28" customFormat="1" ht="12">
      <c r="A893" s="1254"/>
      <c r="B893" s="1255"/>
      <c r="C893" s="1256"/>
      <c r="D893" s="1257"/>
      <c r="E893" s="66" t="s">
        <v>120</v>
      </c>
      <c r="F893" s="30">
        <f t="shared" si="383"/>
        <v>12623</v>
      </c>
      <c r="G893" s="30"/>
      <c r="H893" s="30">
        <v>12623</v>
      </c>
      <c r="I893" s="30"/>
      <c r="J893" s="48"/>
      <c r="K893" s="27"/>
    </row>
    <row r="894" spans="1:11" s="28" customFormat="1" ht="12">
      <c r="A894" s="1254"/>
      <c r="B894" s="1255"/>
      <c r="C894" s="1256"/>
      <c r="D894" s="1257"/>
      <c r="E894" s="66" t="s">
        <v>121</v>
      </c>
      <c r="F894" s="30">
        <f>SUM(G894:J894)</f>
        <v>2228</v>
      </c>
      <c r="G894" s="30"/>
      <c r="H894" s="30"/>
      <c r="I894" s="30">
        <v>2228</v>
      </c>
      <c r="J894" s="48"/>
      <c r="K894" s="27"/>
    </row>
    <row r="895" spans="1:11" s="28" customFormat="1" ht="20.100000000000001" customHeight="1">
      <c r="A895" s="1254"/>
      <c r="B895" s="1255"/>
      <c r="C895" s="1256"/>
      <c r="D895" s="1257"/>
      <c r="E895" s="33" t="s">
        <v>63</v>
      </c>
      <c r="F895" s="32">
        <f>SUM(F896:F897)</f>
        <v>1884586</v>
      </c>
      <c r="G895" s="32">
        <f t="shared" ref="G895:J895" si="384">SUM(G896:G897)</f>
        <v>0</v>
      </c>
      <c r="H895" s="32">
        <f t="shared" si="384"/>
        <v>1852230</v>
      </c>
      <c r="I895" s="32">
        <f t="shared" si="384"/>
        <v>32356</v>
      </c>
      <c r="J895" s="47">
        <f t="shared" si="384"/>
        <v>0</v>
      </c>
      <c r="K895" s="27"/>
    </row>
    <row r="896" spans="1:11" s="28" customFormat="1" ht="12">
      <c r="A896" s="1254"/>
      <c r="B896" s="1255"/>
      <c r="C896" s="1256"/>
      <c r="D896" s="1257"/>
      <c r="E896" s="66" t="s">
        <v>114</v>
      </c>
      <c r="F896" s="30">
        <f t="shared" ref="F896:F897" si="385">SUM(G896:J896)</f>
        <v>1852230</v>
      </c>
      <c r="G896" s="30"/>
      <c r="H896" s="30">
        <v>1852230</v>
      </c>
      <c r="I896" s="30"/>
      <c r="J896" s="48"/>
      <c r="K896" s="27"/>
    </row>
    <row r="897" spans="1:226" s="28" customFormat="1" ht="12">
      <c r="A897" s="1254"/>
      <c r="B897" s="1255"/>
      <c r="C897" s="1256"/>
      <c r="D897" s="1257"/>
      <c r="E897" s="41">
        <v>6209</v>
      </c>
      <c r="F897" s="30">
        <f t="shared" si="385"/>
        <v>32356</v>
      </c>
      <c r="G897" s="30"/>
      <c r="H897" s="30"/>
      <c r="I897" s="30">
        <v>32356</v>
      </c>
      <c r="J897" s="48"/>
      <c r="K897" s="27"/>
    </row>
    <row r="898" spans="1:226" s="28" customFormat="1" ht="22.5" customHeight="1">
      <c r="A898" s="1254" t="s">
        <v>138</v>
      </c>
      <c r="B898" s="1255" t="s">
        <v>123</v>
      </c>
      <c r="C898" s="1256">
        <v>853</v>
      </c>
      <c r="D898" s="1257" t="s">
        <v>122</v>
      </c>
      <c r="E898" s="34" t="s">
        <v>32</v>
      </c>
      <c r="F898" s="35">
        <f t="shared" ref="F898:J898" si="386">SUM(F899,F939)</f>
        <v>17803200</v>
      </c>
      <c r="G898" s="35">
        <f t="shared" si="386"/>
        <v>2421078</v>
      </c>
      <c r="H898" s="35">
        <f t="shared" si="386"/>
        <v>0</v>
      </c>
      <c r="I898" s="35">
        <f t="shared" si="386"/>
        <v>15382122</v>
      </c>
      <c r="J898" s="46">
        <f t="shared" si="386"/>
        <v>0</v>
      </c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27"/>
      <c r="AX898" s="27"/>
      <c r="AY898" s="27"/>
      <c r="AZ898" s="27"/>
      <c r="BA898" s="27"/>
      <c r="BB898" s="27"/>
      <c r="BC898" s="27"/>
      <c r="BD898" s="27"/>
      <c r="BE898" s="27"/>
      <c r="BF898" s="27"/>
      <c r="BG898" s="27"/>
      <c r="BH898" s="27"/>
      <c r="BI898" s="27"/>
      <c r="BJ898" s="27"/>
      <c r="BK898" s="27"/>
      <c r="BL898" s="27"/>
      <c r="BM898" s="27"/>
      <c r="BN898" s="27"/>
      <c r="BO898" s="27"/>
      <c r="BP898" s="27"/>
      <c r="BQ898" s="27"/>
      <c r="BR898" s="27"/>
      <c r="BS898" s="27"/>
      <c r="BT898" s="27"/>
      <c r="BU898" s="27"/>
      <c r="BV898" s="27"/>
      <c r="BW898" s="27"/>
      <c r="BX898" s="27"/>
      <c r="BY898" s="27"/>
      <c r="BZ898" s="27"/>
      <c r="CA898" s="27"/>
      <c r="CB898" s="27"/>
      <c r="CC898" s="27"/>
      <c r="CD898" s="27"/>
      <c r="CE898" s="27"/>
      <c r="CF898" s="27"/>
      <c r="CG898" s="27"/>
      <c r="CH898" s="27"/>
      <c r="CI898" s="27"/>
      <c r="CJ898" s="27"/>
      <c r="CK898" s="27"/>
      <c r="CL898" s="27"/>
      <c r="CM898" s="27"/>
      <c r="CN898" s="27"/>
      <c r="CO898" s="27"/>
      <c r="CP898" s="27"/>
      <c r="CQ898" s="27"/>
      <c r="CR898" s="27"/>
      <c r="CS898" s="27"/>
      <c r="CT898" s="27"/>
      <c r="CU898" s="27"/>
      <c r="CV898" s="27"/>
      <c r="CW898" s="27"/>
      <c r="CX898" s="27"/>
      <c r="CY898" s="27"/>
      <c r="CZ898" s="27"/>
      <c r="DA898" s="27"/>
      <c r="DB898" s="27"/>
      <c r="DC898" s="27"/>
      <c r="DD898" s="27"/>
      <c r="DE898" s="27"/>
      <c r="DF898" s="27"/>
      <c r="DG898" s="27"/>
      <c r="DH898" s="27"/>
      <c r="DI898" s="27"/>
      <c r="DJ898" s="27"/>
      <c r="DK898" s="27"/>
      <c r="DL898" s="27"/>
      <c r="DM898" s="27"/>
      <c r="DN898" s="27"/>
      <c r="DO898" s="27"/>
      <c r="DP898" s="27"/>
      <c r="DQ898" s="27"/>
      <c r="DR898" s="27"/>
      <c r="DS898" s="27"/>
      <c r="DT898" s="27"/>
      <c r="DU898" s="27"/>
      <c r="DV898" s="27"/>
      <c r="DW898" s="27"/>
      <c r="DX898" s="27"/>
      <c r="DY898" s="27"/>
      <c r="DZ898" s="27"/>
      <c r="EA898" s="27"/>
      <c r="EB898" s="27"/>
      <c r="EC898" s="27"/>
      <c r="ED898" s="27"/>
      <c r="EE898" s="27"/>
      <c r="EF898" s="27"/>
      <c r="EG898" s="27"/>
      <c r="EH898" s="27"/>
      <c r="EI898" s="27"/>
      <c r="EJ898" s="27"/>
      <c r="EK898" s="27"/>
      <c r="EL898" s="27"/>
      <c r="EM898" s="27"/>
      <c r="EN898" s="27"/>
      <c r="EO898" s="27"/>
      <c r="EP898" s="27"/>
      <c r="EQ898" s="27"/>
      <c r="ER898" s="27"/>
      <c r="ES898" s="27"/>
      <c r="ET898" s="27"/>
      <c r="EU898" s="27"/>
      <c r="EV898" s="27"/>
      <c r="EW898" s="27"/>
      <c r="EX898" s="27"/>
      <c r="EY898" s="27"/>
      <c r="EZ898" s="27"/>
      <c r="FA898" s="27"/>
      <c r="FB898" s="27"/>
      <c r="FC898" s="27"/>
      <c r="FD898" s="27"/>
      <c r="FE898" s="27"/>
      <c r="FF898" s="27"/>
      <c r="FG898" s="27"/>
      <c r="FH898" s="27"/>
      <c r="FI898" s="27"/>
      <c r="FJ898" s="27"/>
      <c r="FK898" s="27"/>
      <c r="FL898" s="27"/>
      <c r="FM898" s="27"/>
      <c r="FN898" s="27"/>
      <c r="FO898" s="27"/>
      <c r="FP898" s="27"/>
      <c r="FQ898" s="27"/>
      <c r="FR898" s="27"/>
      <c r="FS898" s="27"/>
      <c r="FT898" s="27"/>
      <c r="FU898" s="27"/>
      <c r="FV898" s="27"/>
      <c r="FW898" s="27"/>
      <c r="FX898" s="27"/>
      <c r="FY898" s="27"/>
      <c r="FZ898" s="27"/>
      <c r="GA898" s="27"/>
      <c r="GB898" s="27"/>
      <c r="GC898" s="27"/>
      <c r="GD898" s="27"/>
      <c r="GE898" s="27"/>
      <c r="GF898" s="27"/>
      <c r="GG898" s="27"/>
      <c r="GH898" s="27"/>
      <c r="GI898" s="27"/>
      <c r="GJ898" s="27"/>
      <c r="GK898" s="27"/>
      <c r="GL898" s="27"/>
      <c r="GM898" s="27"/>
      <c r="GN898" s="27"/>
      <c r="GO898" s="27"/>
      <c r="GP898" s="27"/>
      <c r="GQ898" s="27"/>
      <c r="GR898" s="27"/>
      <c r="GS898" s="27"/>
      <c r="GT898" s="27"/>
      <c r="GU898" s="27"/>
      <c r="GV898" s="27"/>
      <c r="GW898" s="27"/>
      <c r="GX898" s="27"/>
      <c r="GY898" s="27"/>
      <c r="GZ898" s="27"/>
      <c r="HA898" s="27"/>
      <c r="HB898" s="27"/>
      <c r="HC898" s="27"/>
      <c r="HD898" s="27"/>
      <c r="HE898" s="27"/>
      <c r="HF898" s="27"/>
      <c r="HG898" s="27"/>
      <c r="HH898" s="27"/>
      <c r="HI898" s="27"/>
      <c r="HJ898" s="27"/>
      <c r="HK898" s="27"/>
      <c r="HL898" s="27"/>
      <c r="HM898" s="27"/>
      <c r="HN898" s="27"/>
      <c r="HO898" s="27"/>
      <c r="HP898" s="27"/>
      <c r="HQ898" s="27"/>
      <c r="HR898" s="27"/>
    </row>
    <row r="899" spans="1:226" s="28" customFormat="1" ht="21">
      <c r="A899" s="1254"/>
      <c r="B899" s="1255"/>
      <c r="C899" s="1256"/>
      <c r="D899" s="1257"/>
      <c r="E899" s="31" t="s">
        <v>75</v>
      </c>
      <c r="F899" s="32">
        <f>SUM(F900,F903,F914)</f>
        <v>17803200</v>
      </c>
      <c r="G899" s="32">
        <f t="shared" ref="G899:J899" si="387">SUM(G900,G903,G914)</f>
        <v>2421078</v>
      </c>
      <c r="H899" s="32">
        <f t="shared" si="387"/>
        <v>0</v>
      </c>
      <c r="I899" s="32">
        <f t="shared" si="387"/>
        <v>15382122</v>
      </c>
      <c r="J899" s="47">
        <f t="shared" si="387"/>
        <v>0</v>
      </c>
      <c r="K899" s="27"/>
    </row>
    <row r="900" spans="1:226" s="28" customFormat="1" ht="15" customHeight="1">
      <c r="A900" s="1254"/>
      <c r="B900" s="1255"/>
      <c r="C900" s="1256"/>
      <c r="D900" s="1257"/>
      <c r="E900" s="38" t="s">
        <v>113</v>
      </c>
      <c r="F900" s="29">
        <f>SUM(F901:F902)</f>
        <v>1662680</v>
      </c>
      <c r="G900" s="29">
        <f t="shared" ref="G900:J900" si="388">SUM(G901:G902)</f>
        <v>0</v>
      </c>
      <c r="H900" s="29">
        <f t="shared" si="388"/>
        <v>0</v>
      </c>
      <c r="I900" s="29">
        <f t="shared" si="388"/>
        <v>1662680</v>
      </c>
      <c r="J900" s="49">
        <f t="shared" si="388"/>
        <v>0</v>
      </c>
      <c r="K900" s="27"/>
    </row>
    <row r="901" spans="1:226" s="28" customFormat="1" ht="12">
      <c r="A901" s="1254"/>
      <c r="B901" s="1255"/>
      <c r="C901" s="1256"/>
      <c r="D901" s="1257"/>
      <c r="E901" s="66" t="s">
        <v>124</v>
      </c>
      <c r="F901" s="30">
        <f>SUM(G901:J901)</f>
        <v>1413278</v>
      </c>
      <c r="G901" s="30"/>
      <c r="H901" s="30"/>
      <c r="I901" s="30">
        <v>1413278</v>
      </c>
      <c r="J901" s="48"/>
      <c r="K901" s="27"/>
    </row>
    <row r="902" spans="1:226" s="28" customFormat="1" ht="12">
      <c r="A902" s="1254"/>
      <c r="B902" s="1255"/>
      <c r="C902" s="1256"/>
      <c r="D902" s="1257"/>
      <c r="E902" s="66" t="s">
        <v>65</v>
      </c>
      <c r="F902" s="30">
        <f>SUM(G902:J902)</f>
        <v>249402</v>
      </c>
      <c r="G902" s="30"/>
      <c r="H902" s="30"/>
      <c r="I902" s="30">
        <v>249402</v>
      </c>
      <c r="J902" s="48"/>
      <c r="K902" s="27"/>
    </row>
    <row r="903" spans="1:226" s="28" customFormat="1" ht="22.5">
      <c r="A903" s="1254"/>
      <c r="B903" s="1255"/>
      <c r="C903" s="1256"/>
      <c r="D903" s="1257"/>
      <c r="E903" s="38" t="s">
        <v>61</v>
      </c>
      <c r="F903" s="29">
        <f>SUM(F904:F913)</f>
        <v>13230000</v>
      </c>
      <c r="G903" s="29">
        <f t="shared" ref="G903:J903" si="389">SUM(G904:G913)</f>
        <v>1984500</v>
      </c>
      <c r="H903" s="29">
        <f t="shared" si="389"/>
        <v>0</v>
      </c>
      <c r="I903" s="29">
        <f t="shared" si="389"/>
        <v>11245500</v>
      </c>
      <c r="J903" s="49">
        <f t="shared" si="389"/>
        <v>0</v>
      </c>
      <c r="K903" s="27"/>
    </row>
    <row r="904" spans="1:226" s="28" customFormat="1" ht="12">
      <c r="A904" s="1254"/>
      <c r="B904" s="1255"/>
      <c r="C904" s="1256"/>
      <c r="D904" s="1257"/>
      <c r="E904" s="66" t="s">
        <v>46</v>
      </c>
      <c r="F904" s="30">
        <f>SUM(G904:J904)</f>
        <v>8662281</v>
      </c>
      <c r="G904" s="30"/>
      <c r="H904" s="30"/>
      <c r="I904" s="30">
        <v>8662281</v>
      </c>
      <c r="J904" s="48"/>
      <c r="K904" s="27"/>
    </row>
    <row r="905" spans="1:226" s="28" customFormat="1" ht="12">
      <c r="A905" s="1254"/>
      <c r="B905" s="1255"/>
      <c r="C905" s="1256"/>
      <c r="D905" s="1257"/>
      <c r="E905" s="66" t="s">
        <v>47</v>
      </c>
      <c r="F905" s="30">
        <f t="shared" ref="F905:F912" si="390">SUM(G905:J905)</f>
        <v>1528638</v>
      </c>
      <c r="G905" s="30">
        <v>1528638</v>
      </c>
      <c r="H905" s="30"/>
      <c r="I905" s="30"/>
      <c r="J905" s="48"/>
      <c r="K905" s="27"/>
    </row>
    <row r="906" spans="1:226" s="28" customFormat="1" ht="12">
      <c r="A906" s="1254"/>
      <c r="B906" s="1255"/>
      <c r="C906" s="1256"/>
      <c r="D906" s="1257"/>
      <c r="E906" s="66" t="s">
        <v>125</v>
      </c>
      <c r="F906" s="30">
        <f t="shared" si="390"/>
        <v>573760</v>
      </c>
      <c r="G906" s="30"/>
      <c r="H906" s="30"/>
      <c r="I906" s="30">
        <v>573760</v>
      </c>
      <c r="J906" s="48"/>
      <c r="K906" s="27"/>
    </row>
    <row r="907" spans="1:226" s="28" customFormat="1" ht="12">
      <c r="A907" s="1254"/>
      <c r="B907" s="1255"/>
      <c r="C907" s="1256"/>
      <c r="D907" s="1257"/>
      <c r="E907" s="66" t="s">
        <v>90</v>
      </c>
      <c r="F907" s="30">
        <f t="shared" si="390"/>
        <v>101252</v>
      </c>
      <c r="G907" s="30">
        <v>101252</v>
      </c>
      <c r="H907" s="30"/>
      <c r="I907" s="30"/>
      <c r="J907" s="48"/>
      <c r="K907" s="27"/>
    </row>
    <row r="908" spans="1:226" s="28" customFormat="1" ht="12">
      <c r="A908" s="1254"/>
      <c r="B908" s="1255"/>
      <c r="C908" s="1256"/>
      <c r="D908" s="1257"/>
      <c r="E908" s="66" t="s">
        <v>48</v>
      </c>
      <c r="F908" s="30">
        <f t="shared" si="390"/>
        <v>1587676</v>
      </c>
      <c r="G908" s="30"/>
      <c r="H908" s="30"/>
      <c r="I908" s="30">
        <v>1587676</v>
      </c>
      <c r="J908" s="48"/>
      <c r="K908" s="27"/>
    </row>
    <row r="909" spans="1:226" s="28" customFormat="1" ht="12">
      <c r="A909" s="1254"/>
      <c r="B909" s="1255"/>
      <c r="C909" s="1256"/>
      <c r="D909" s="1257"/>
      <c r="E909" s="66" t="s">
        <v>49</v>
      </c>
      <c r="F909" s="30">
        <f t="shared" si="390"/>
        <v>280178</v>
      </c>
      <c r="G909" s="30">
        <v>280178</v>
      </c>
      <c r="H909" s="30"/>
      <c r="I909" s="30"/>
      <c r="J909" s="48"/>
      <c r="K909" s="27"/>
    </row>
    <row r="910" spans="1:226" s="28" customFormat="1" ht="12">
      <c r="A910" s="1254"/>
      <c r="B910" s="1255"/>
      <c r="C910" s="1256"/>
      <c r="D910" s="1257"/>
      <c r="E910" s="66" t="s">
        <v>50</v>
      </c>
      <c r="F910" s="30">
        <f t="shared" si="390"/>
        <v>226283</v>
      </c>
      <c r="G910" s="30"/>
      <c r="H910" s="30"/>
      <c r="I910" s="30">
        <v>226283</v>
      </c>
      <c r="J910" s="48"/>
      <c r="K910" s="27"/>
    </row>
    <row r="911" spans="1:226" s="28" customFormat="1" ht="12">
      <c r="A911" s="1254"/>
      <c r="B911" s="1255"/>
      <c r="C911" s="1256"/>
      <c r="D911" s="1257"/>
      <c r="E911" s="66" t="s">
        <v>51</v>
      </c>
      <c r="F911" s="30">
        <f t="shared" si="390"/>
        <v>39932</v>
      </c>
      <c r="G911" s="30">
        <v>39932</v>
      </c>
      <c r="H911" s="30"/>
      <c r="I911" s="30"/>
      <c r="J911" s="48"/>
      <c r="K911" s="27"/>
    </row>
    <row r="912" spans="1:226" s="28" customFormat="1" ht="12">
      <c r="A912" s="1254"/>
      <c r="B912" s="1255"/>
      <c r="C912" s="1256"/>
      <c r="D912" s="1257"/>
      <c r="E912" s="66" t="s">
        <v>52</v>
      </c>
      <c r="F912" s="30">
        <f t="shared" si="390"/>
        <v>195500</v>
      </c>
      <c r="G912" s="30"/>
      <c r="H912" s="30"/>
      <c r="I912" s="30">
        <v>195500</v>
      </c>
      <c r="J912" s="48"/>
      <c r="K912" s="27"/>
    </row>
    <row r="913" spans="1:11" s="28" customFormat="1" ht="12">
      <c r="A913" s="1254"/>
      <c r="B913" s="1255"/>
      <c r="C913" s="1256"/>
      <c r="D913" s="1257"/>
      <c r="E913" s="66" t="s">
        <v>53</v>
      </c>
      <c r="F913" s="30">
        <f>SUM(G913:J913)</f>
        <v>34500</v>
      </c>
      <c r="G913" s="30">
        <v>34500</v>
      </c>
      <c r="H913" s="30"/>
      <c r="I913" s="30"/>
      <c r="J913" s="48"/>
      <c r="K913" s="27"/>
    </row>
    <row r="914" spans="1:11" s="28" customFormat="1" ht="22.5">
      <c r="A914" s="1254"/>
      <c r="B914" s="1255"/>
      <c r="C914" s="1256"/>
      <c r="D914" s="1257"/>
      <c r="E914" s="38" t="s">
        <v>62</v>
      </c>
      <c r="F914" s="29">
        <f t="shared" ref="F914:J914" si="391">SUM(F915:F938)</f>
        <v>2910520</v>
      </c>
      <c r="G914" s="29">
        <f t="shared" si="391"/>
        <v>436578</v>
      </c>
      <c r="H914" s="29">
        <f t="shared" si="391"/>
        <v>0</v>
      </c>
      <c r="I914" s="29">
        <f t="shared" si="391"/>
        <v>2473942</v>
      </c>
      <c r="J914" s="49">
        <f t="shared" si="391"/>
        <v>0</v>
      </c>
      <c r="K914" s="27"/>
    </row>
    <row r="915" spans="1:11" s="28" customFormat="1" ht="12">
      <c r="A915" s="1254"/>
      <c r="B915" s="1255"/>
      <c r="C915" s="1256"/>
      <c r="D915" s="1257"/>
      <c r="E915" s="66" t="s">
        <v>54</v>
      </c>
      <c r="F915" s="30">
        <f>SUM(G915:J915)</f>
        <v>252365</v>
      </c>
      <c r="G915" s="30"/>
      <c r="H915" s="30"/>
      <c r="I915" s="30">
        <v>252365</v>
      </c>
      <c r="J915" s="48"/>
      <c r="K915" s="27"/>
    </row>
    <row r="916" spans="1:11" s="28" customFormat="1" ht="12">
      <c r="A916" s="1254"/>
      <c r="B916" s="1255"/>
      <c r="C916" s="1256"/>
      <c r="D916" s="1257"/>
      <c r="E916" s="66" t="s">
        <v>55</v>
      </c>
      <c r="F916" s="30">
        <f t="shared" ref="F916:F937" si="392">SUM(G916:J916)</f>
        <v>44535</v>
      </c>
      <c r="G916" s="30">
        <v>44535</v>
      </c>
      <c r="H916" s="30"/>
      <c r="I916" s="30"/>
      <c r="J916" s="48"/>
      <c r="K916" s="27"/>
    </row>
    <row r="917" spans="1:11" s="28" customFormat="1" ht="12">
      <c r="A917" s="1254"/>
      <c r="B917" s="1255"/>
      <c r="C917" s="1256"/>
      <c r="D917" s="1257"/>
      <c r="E917" s="66" t="s">
        <v>131</v>
      </c>
      <c r="F917" s="30">
        <f t="shared" si="392"/>
        <v>152660</v>
      </c>
      <c r="G917" s="30"/>
      <c r="H917" s="30"/>
      <c r="I917" s="30">
        <v>152660</v>
      </c>
      <c r="J917" s="48"/>
      <c r="K917" s="27"/>
    </row>
    <row r="918" spans="1:11" s="28" customFormat="1" ht="12">
      <c r="A918" s="1254"/>
      <c r="B918" s="1255"/>
      <c r="C918" s="1256"/>
      <c r="D918" s="1257"/>
      <c r="E918" s="66" t="s">
        <v>96</v>
      </c>
      <c r="F918" s="30">
        <f t="shared" si="392"/>
        <v>26940</v>
      </c>
      <c r="G918" s="30">
        <v>26940</v>
      </c>
      <c r="H918" s="30"/>
      <c r="I918" s="30"/>
      <c r="J918" s="48"/>
      <c r="K918" s="27"/>
    </row>
    <row r="919" spans="1:11" s="28" customFormat="1" ht="12">
      <c r="A919" s="1254"/>
      <c r="B919" s="1255"/>
      <c r="C919" s="1256"/>
      <c r="D919" s="1257"/>
      <c r="E919" s="66" t="s">
        <v>132</v>
      </c>
      <c r="F919" s="30">
        <f t="shared" si="392"/>
        <v>6800</v>
      </c>
      <c r="G919" s="30"/>
      <c r="H919" s="30"/>
      <c r="I919" s="30">
        <v>6800</v>
      </c>
      <c r="J919" s="48"/>
      <c r="K919" s="27"/>
    </row>
    <row r="920" spans="1:11" s="28" customFormat="1" ht="12">
      <c r="A920" s="1254"/>
      <c r="B920" s="1255"/>
      <c r="C920" s="1256"/>
      <c r="D920" s="1257"/>
      <c r="E920" s="66" t="s">
        <v>98</v>
      </c>
      <c r="F920" s="30">
        <f t="shared" si="392"/>
        <v>1200</v>
      </c>
      <c r="G920" s="30">
        <v>1200</v>
      </c>
      <c r="H920" s="30"/>
      <c r="I920" s="30"/>
      <c r="J920" s="48"/>
      <c r="K920" s="27"/>
    </row>
    <row r="921" spans="1:11" s="28" customFormat="1" ht="12">
      <c r="A921" s="1254"/>
      <c r="B921" s="1255"/>
      <c r="C921" s="1256"/>
      <c r="D921" s="1257"/>
      <c r="E921" s="66" t="s">
        <v>56</v>
      </c>
      <c r="F921" s="30">
        <f t="shared" si="392"/>
        <v>615417</v>
      </c>
      <c r="G921" s="30"/>
      <c r="H921" s="30"/>
      <c r="I921" s="30">
        <v>615417</v>
      </c>
      <c r="J921" s="48"/>
      <c r="K921" s="27"/>
    </row>
    <row r="922" spans="1:11" s="28" customFormat="1" ht="12">
      <c r="A922" s="1254"/>
      <c r="B922" s="1255"/>
      <c r="C922" s="1256"/>
      <c r="D922" s="1257"/>
      <c r="E922" s="66" t="s">
        <v>57</v>
      </c>
      <c r="F922" s="30">
        <f t="shared" si="392"/>
        <v>108603</v>
      </c>
      <c r="G922" s="30">
        <v>108603</v>
      </c>
      <c r="H922" s="30"/>
      <c r="I922" s="30"/>
      <c r="J922" s="48"/>
      <c r="K922" s="27"/>
    </row>
    <row r="923" spans="1:11" s="28" customFormat="1" ht="12">
      <c r="A923" s="1254"/>
      <c r="B923" s="1255"/>
      <c r="C923" s="1256"/>
      <c r="D923" s="1257"/>
      <c r="E923" s="66" t="s">
        <v>133</v>
      </c>
      <c r="F923" s="30">
        <f t="shared" si="392"/>
        <v>14450</v>
      </c>
      <c r="G923" s="30"/>
      <c r="H923" s="30"/>
      <c r="I923" s="30">
        <v>14450</v>
      </c>
      <c r="J923" s="48"/>
      <c r="K923" s="27"/>
    </row>
    <row r="924" spans="1:11" s="28" customFormat="1" ht="12">
      <c r="A924" s="1254"/>
      <c r="B924" s="1255"/>
      <c r="C924" s="1256"/>
      <c r="D924" s="1257"/>
      <c r="E924" s="66" t="s">
        <v>117</v>
      </c>
      <c r="F924" s="30">
        <f t="shared" si="392"/>
        <v>2550</v>
      </c>
      <c r="G924" s="30">
        <v>2550</v>
      </c>
      <c r="H924" s="30"/>
      <c r="I924" s="30"/>
      <c r="J924" s="48"/>
      <c r="K924" s="27"/>
    </row>
    <row r="925" spans="1:11" s="28" customFormat="1" ht="12">
      <c r="A925" s="1254"/>
      <c r="B925" s="1255"/>
      <c r="C925" s="1256"/>
      <c r="D925" s="1257"/>
      <c r="E925" s="66" t="s">
        <v>134</v>
      </c>
      <c r="F925" s="30">
        <f t="shared" si="392"/>
        <v>6800</v>
      </c>
      <c r="G925" s="30"/>
      <c r="H925" s="30"/>
      <c r="I925" s="30">
        <v>6800</v>
      </c>
      <c r="J925" s="48"/>
      <c r="K925" s="27"/>
    </row>
    <row r="926" spans="1:11" s="28" customFormat="1" ht="12">
      <c r="A926" s="1254"/>
      <c r="B926" s="1255"/>
      <c r="C926" s="1256"/>
      <c r="D926" s="1257"/>
      <c r="E926" s="66" t="s">
        <v>119</v>
      </c>
      <c r="F926" s="30">
        <f t="shared" si="392"/>
        <v>1200</v>
      </c>
      <c r="G926" s="30">
        <v>1200</v>
      </c>
      <c r="H926" s="30"/>
      <c r="I926" s="30"/>
      <c r="J926" s="48"/>
      <c r="K926" s="27"/>
    </row>
    <row r="927" spans="1:11" s="28" customFormat="1" ht="12">
      <c r="A927" s="1254"/>
      <c r="B927" s="1255"/>
      <c r="C927" s="1256"/>
      <c r="D927" s="1257"/>
      <c r="E927" s="66" t="s">
        <v>135</v>
      </c>
      <c r="F927" s="30">
        <f t="shared" si="392"/>
        <v>11900</v>
      </c>
      <c r="G927" s="30"/>
      <c r="H927" s="30"/>
      <c r="I927" s="30">
        <v>11900</v>
      </c>
      <c r="J927" s="48"/>
      <c r="K927" s="27"/>
    </row>
    <row r="928" spans="1:11" s="28" customFormat="1" ht="12">
      <c r="A928" s="1254"/>
      <c r="B928" s="1255"/>
      <c r="C928" s="1256"/>
      <c r="D928" s="1257"/>
      <c r="E928" s="66" t="s">
        <v>101</v>
      </c>
      <c r="F928" s="30">
        <f t="shared" si="392"/>
        <v>2100</v>
      </c>
      <c r="G928" s="30">
        <v>2100</v>
      </c>
      <c r="H928" s="30"/>
      <c r="I928" s="30"/>
      <c r="J928" s="48"/>
      <c r="K928" s="27"/>
    </row>
    <row r="929" spans="1:226" s="28" customFormat="1" ht="12">
      <c r="A929" s="1254"/>
      <c r="B929" s="1255"/>
      <c r="C929" s="1256"/>
      <c r="D929" s="1257"/>
      <c r="E929" s="66" t="s">
        <v>136</v>
      </c>
      <c r="F929" s="30">
        <f t="shared" si="392"/>
        <v>522750</v>
      </c>
      <c r="G929" s="30"/>
      <c r="H929" s="30"/>
      <c r="I929" s="30">
        <v>522750</v>
      </c>
      <c r="J929" s="48"/>
      <c r="K929" s="27"/>
    </row>
    <row r="930" spans="1:226" s="28" customFormat="1" ht="12">
      <c r="A930" s="1254"/>
      <c r="B930" s="1255"/>
      <c r="C930" s="1256"/>
      <c r="D930" s="1257"/>
      <c r="E930" s="66" t="s">
        <v>137</v>
      </c>
      <c r="F930" s="30">
        <f t="shared" si="392"/>
        <v>92250</v>
      </c>
      <c r="G930" s="30">
        <v>92250</v>
      </c>
      <c r="H930" s="30"/>
      <c r="I930" s="30"/>
      <c r="J930" s="48"/>
      <c r="K930" s="27"/>
    </row>
    <row r="931" spans="1:226" s="28" customFormat="1" ht="12">
      <c r="A931" s="1254"/>
      <c r="B931" s="1255"/>
      <c r="C931" s="1256"/>
      <c r="D931" s="1257"/>
      <c r="E931" s="66" t="s">
        <v>126</v>
      </c>
      <c r="F931" s="30">
        <f t="shared" si="392"/>
        <v>714000</v>
      </c>
      <c r="G931" s="30"/>
      <c r="H931" s="30"/>
      <c r="I931" s="30">
        <v>714000</v>
      </c>
      <c r="J931" s="48"/>
      <c r="K931" s="27"/>
    </row>
    <row r="932" spans="1:226" s="28" customFormat="1" ht="12">
      <c r="A932" s="1254"/>
      <c r="B932" s="1255"/>
      <c r="C932" s="1256"/>
      <c r="D932" s="1257"/>
      <c r="E932" s="66" t="s">
        <v>105</v>
      </c>
      <c r="F932" s="30">
        <f t="shared" si="392"/>
        <v>126000</v>
      </c>
      <c r="G932" s="30">
        <v>126000</v>
      </c>
      <c r="H932" s="30"/>
      <c r="I932" s="30"/>
      <c r="J932" s="48"/>
      <c r="K932" s="27"/>
    </row>
    <row r="933" spans="1:226" s="28" customFormat="1" ht="12">
      <c r="A933" s="1254"/>
      <c r="B933" s="1255"/>
      <c r="C933" s="1256"/>
      <c r="D933" s="1257"/>
      <c r="E933" s="66" t="s">
        <v>127</v>
      </c>
      <c r="F933" s="30">
        <f t="shared" si="392"/>
        <v>51425</v>
      </c>
      <c r="G933" s="30"/>
      <c r="H933" s="30"/>
      <c r="I933" s="30">
        <v>51425</v>
      </c>
      <c r="J933" s="48"/>
      <c r="K933" s="27"/>
    </row>
    <row r="934" spans="1:226" s="28" customFormat="1" ht="12">
      <c r="A934" s="1254"/>
      <c r="B934" s="1255"/>
      <c r="C934" s="1256"/>
      <c r="D934" s="1257"/>
      <c r="E934" s="66" t="s">
        <v>107</v>
      </c>
      <c r="F934" s="30">
        <f t="shared" si="392"/>
        <v>9075</v>
      </c>
      <c r="G934" s="30">
        <v>9075</v>
      </c>
      <c r="H934" s="30"/>
      <c r="I934" s="30"/>
      <c r="J934" s="48"/>
      <c r="K934" s="27"/>
    </row>
    <row r="935" spans="1:226" s="28" customFormat="1" ht="12">
      <c r="A935" s="1254"/>
      <c r="B935" s="1255"/>
      <c r="C935" s="1256"/>
      <c r="D935" s="1257"/>
      <c r="E935" s="66" t="s">
        <v>128</v>
      </c>
      <c r="F935" s="30">
        <f t="shared" si="392"/>
        <v>3825</v>
      </c>
      <c r="G935" s="30"/>
      <c r="H935" s="30"/>
      <c r="I935" s="30">
        <v>3825</v>
      </c>
      <c r="J935" s="48"/>
      <c r="K935" s="27"/>
    </row>
    <row r="936" spans="1:226" s="28" customFormat="1" ht="12">
      <c r="A936" s="1254"/>
      <c r="B936" s="1255"/>
      <c r="C936" s="1256"/>
      <c r="D936" s="1257"/>
      <c r="E936" s="66" t="s">
        <v>109</v>
      </c>
      <c r="F936" s="30">
        <f t="shared" si="392"/>
        <v>675</v>
      </c>
      <c r="G936" s="30">
        <v>675</v>
      </c>
      <c r="H936" s="30"/>
      <c r="I936" s="30"/>
      <c r="J936" s="48"/>
      <c r="K936" s="27"/>
    </row>
    <row r="937" spans="1:226" s="28" customFormat="1" ht="12">
      <c r="A937" s="1254"/>
      <c r="B937" s="1255"/>
      <c r="C937" s="1256"/>
      <c r="D937" s="1257"/>
      <c r="E937" s="66" t="s">
        <v>129</v>
      </c>
      <c r="F937" s="30">
        <f t="shared" si="392"/>
        <v>121550</v>
      </c>
      <c r="G937" s="30"/>
      <c r="H937" s="30"/>
      <c r="I937" s="30">
        <v>121550</v>
      </c>
      <c r="J937" s="48"/>
      <c r="K937" s="27"/>
    </row>
    <row r="938" spans="1:226" s="28" customFormat="1" ht="12">
      <c r="A938" s="1254"/>
      <c r="B938" s="1255"/>
      <c r="C938" s="1256"/>
      <c r="D938" s="1257"/>
      <c r="E938" s="66" t="s">
        <v>130</v>
      </c>
      <c r="F938" s="30">
        <f>SUM(G938:J938)</f>
        <v>21450</v>
      </c>
      <c r="G938" s="30">
        <v>21450</v>
      </c>
      <c r="H938" s="30"/>
      <c r="I938" s="30"/>
      <c r="J938" s="48"/>
      <c r="K938" s="27"/>
    </row>
    <row r="939" spans="1:226" s="28" customFormat="1" ht="20.100000000000001" customHeight="1" thickBot="1">
      <c r="A939" s="1254"/>
      <c r="B939" s="1255"/>
      <c r="C939" s="1256"/>
      <c r="D939" s="1257"/>
      <c r="E939" s="33" t="s">
        <v>63</v>
      </c>
      <c r="F939" s="32">
        <f>SUM(F940:F941)</f>
        <v>0</v>
      </c>
      <c r="G939" s="32">
        <f t="shared" ref="G939:J939" si="393">SUM(G940:G941)</f>
        <v>0</v>
      </c>
      <c r="H939" s="32">
        <f t="shared" si="393"/>
        <v>0</v>
      </c>
      <c r="I939" s="32">
        <f t="shared" si="393"/>
        <v>0</v>
      </c>
      <c r="J939" s="47">
        <f t="shared" si="393"/>
        <v>0</v>
      </c>
      <c r="K939" s="27"/>
    </row>
    <row r="940" spans="1:226" s="28" customFormat="1" ht="15" hidden="1" customHeight="1">
      <c r="A940" s="1254"/>
      <c r="B940" s="1255"/>
      <c r="C940" s="1256"/>
      <c r="D940" s="1257"/>
      <c r="E940" s="66"/>
      <c r="F940" s="30">
        <f t="shared" ref="F940:F941" si="394">SUM(G940:J940)</f>
        <v>0</v>
      </c>
      <c r="G940" s="30"/>
      <c r="H940" s="30"/>
      <c r="I940" s="30"/>
      <c r="J940" s="48"/>
      <c r="K940" s="27"/>
    </row>
    <row r="941" spans="1:226" s="28" customFormat="1" ht="15" hidden="1" customHeight="1" thickBot="1">
      <c r="A941" s="1266"/>
      <c r="B941" s="1267"/>
      <c r="C941" s="1268"/>
      <c r="D941" s="1269"/>
      <c r="E941" s="50"/>
      <c r="F941" s="51">
        <f t="shared" si="394"/>
        <v>0</v>
      </c>
      <c r="G941" s="51"/>
      <c r="H941" s="51"/>
      <c r="I941" s="51"/>
      <c r="J941" s="52"/>
      <c r="K941" s="27"/>
    </row>
    <row r="942" spans="1:226" s="24" customFormat="1" ht="20.100000000000001" customHeight="1">
      <c r="A942" s="606" t="s">
        <v>38</v>
      </c>
      <c r="B942" s="1262" t="s">
        <v>43</v>
      </c>
      <c r="C942" s="1262"/>
      <c r="D942" s="1262"/>
      <c r="E942" s="1262"/>
      <c r="F942" s="607">
        <f>F944+F979+F1020</f>
        <v>14906647</v>
      </c>
      <c r="G942" s="607">
        <f t="shared" ref="G942:J942" si="395">G944+G979+G1020</f>
        <v>239658</v>
      </c>
      <c r="H942" s="607">
        <f t="shared" si="395"/>
        <v>14077756</v>
      </c>
      <c r="I942" s="607">
        <f t="shared" si="395"/>
        <v>589233</v>
      </c>
      <c r="J942" s="608">
        <f t="shared" si="395"/>
        <v>0</v>
      </c>
    </row>
    <row r="943" spans="1:226" s="4" customFormat="1">
      <c r="A943" s="1263"/>
      <c r="B943" s="1264"/>
      <c r="C943" s="1264"/>
      <c r="D943" s="1264"/>
      <c r="E943" s="1264"/>
      <c r="F943" s="1264"/>
      <c r="G943" s="1264"/>
      <c r="H943" s="1264"/>
      <c r="I943" s="1264"/>
      <c r="J943" s="1265"/>
    </row>
    <row r="944" spans="1:226" s="28" customFormat="1" ht="22.5" customHeight="1">
      <c r="A944" s="1254" t="s">
        <v>33</v>
      </c>
      <c r="B944" s="1255" t="s">
        <v>140</v>
      </c>
      <c r="C944" s="1256">
        <v>750</v>
      </c>
      <c r="D944" s="1257" t="s">
        <v>139</v>
      </c>
      <c r="E944" s="34" t="s">
        <v>32</v>
      </c>
      <c r="F944" s="35">
        <f>SUM(F945,F976)</f>
        <v>428222</v>
      </c>
      <c r="G944" s="35">
        <f t="shared" ref="G944:J944" si="396">SUM(G945,G976)</f>
        <v>0</v>
      </c>
      <c r="H944" s="35">
        <f t="shared" si="396"/>
        <v>363989</v>
      </c>
      <c r="I944" s="35">
        <f t="shared" si="396"/>
        <v>64233</v>
      </c>
      <c r="J944" s="46">
        <f t="shared" si="396"/>
        <v>0</v>
      </c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27"/>
      <c r="AX944" s="27"/>
      <c r="AY944" s="27"/>
      <c r="AZ944" s="27"/>
      <c r="BA944" s="27"/>
      <c r="BB944" s="27"/>
      <c r="BC944" s="27"/>
      <c r="BD944" s="27"/>
      <c r="BE944" s="27"/>
      <c r="BF944" s="27"/>
      <c r="BG944" s="27"/>
      <c r="BH944" s="27"/>
      <c r="BI944" s="27"/>
      <c r="BJ944" s="27"/>
      <c r="BK944" s="27"/>
      <c r="BL944" s="27"/>
      <c r="BM944" s="27"/>
      <c r="BN944" s="27"/>
      <c r="BO944" s="27"/>
      <c r="BP944" s="27"/>
      <c r="BQ944" s="27"/>
      <c r="BR944" s="27"/>
      <c r="BS944" s="27"/>
      <c r="BT944" s="27"/>
      <c r="BU944" s="27"/>
      <c r="BV944" s="27"/>
      <c r="BW944" s="27"/>
      <c r="BX944" s="27"/>
      <c r="BY944" s="27"/>
      <c r="BZ944" s="27"/>
      <c r="CA944" s="27"/>
      <c r="CB944" s="27"/>
      <c r="CC944" s="27"/>
      <c r="CD944" s="27"/>
      <c r="CE944" s="27"/>
      <c r="CF944" s="27"/>
      <c r="CG944" s="27"/>
      <c r="CH944" s="27"/>
      <c r="CI944" s="27"/>
      <c r="CJ944" s="27"/>
      <c r="CK944" s="27"/>
      <c r="CL944" s="27"/>
      <c r="CM944" s="27"/>
      <c r="CN944" s="27"/>
      <c r="CO944" s="27"/>
      <c r="CP944" s="27"/>
      <c r="CQ944" s="27"/>
      <c r="CR944" s="27"/>
      <c r="CS944" s="27"/>
      <c r="CT944" s="27"/>
      <c r="CU944" s="27"/>
      <c r="CV944" s="27"/>
      <c r="CW944" s="27"/>
      <c r="CX944" s="27"/>
      <c r="CY944" s="27"/>
      <c r="CZ944" s="27"/>
      <c r="DA944" s="27"/>
      <c r="DB944" s="27"/>
      <c r="DC944" s="27"/>
      <c r="DD944" s="27"/>
      <c r="DE944" s="27"/>
      <c r="DF944" s="27"/>
      <c r="DG944" s="27"/>
      <c r="DH944" s="27"/>
      <c r="DI944" s="27"/>
      <c r="DJ944" s="27"/>
      <c r="DK944" s="27"/>
      <c r="DL944" s="27"/>
      <c r="DM944" s="27"/>
      <c r="DN944" s="27"/>
      <c r="DO944" s="27"/>
      <c r="DP944" s="27"/>
      <c r="DQ944" s="27"/>
      <c r="DR944" s="27"/>
      <c r="DS944" s="27"/>
      <c r="DT944" s="27"/>
      <c r="DU944" s="27"/>
      <c r="DV944" s="27"/>
      <c r="DW944" s="27"/>
      <c r="DX944" s="27"/>
      <c r="DY944" s="27"/>
      <c r="DZ944" s="27"/>
      <c r="EA944" s="27"/>
      <c r="EB944" s="27"/>
      <c r="EC944" s="27"/>
      <c r="ED944" s="27"/>
      <c r="EE944" s="27"/>
      <c r="EF944" s="27"/>
      <c r="EG944" s="27"/>
      <c r="EH944" s="27"/>
      <c r="EI944" s="27"/>
      <c r="EJ944" s="27"/>
      <c r="EK944" s="27"/>
      <c r="EL944" s="27"/>
      <c r="EM944" s="27"/>
      <c r="EN944" s="27"/>
      <c r="EO944" s="27"/>
      <c r="EP944" s="27"/>
      <c r="EQ944" s="27"/>
      <c r="ER944" s="27"/>
      <c r="ES944" s="27"/>
      <c r="ET944" s="27"/>
      <c r="EU944" s="27"/>
      <c r="EV944" s="27"/>
      <c r="EW944" s="27"/>
      <c r="EX944" s="27"/>
      <c r="EY944" s="27"/>
      <c r="EZ944" s="27"/>
      <c r="FA944" s="27"/>
      <c r="FB944" s="27"/>
      <c r="FC944" s="27"/>
      <c r="FD944" s="27"/>
      <c r="FE944" s="27"/>
      <c r="FF944" s="27"/>
      <c r="FG944" s="27"/>
      <c r="FH944" s="27"/>
      <c r="FI944" s="27"/>
      <c r="FJ944" s="27"/>
      <c r="FK944" s="27"/>
      <c r="FL944" s="27"/>
      <c r="FM944" s="27"/>
      <c r="FN944" s="27"/>
      <c r="FO944" s="27"/>
      <c r="FP944" s="27"/>
      <c r="FQ944" s="27"/>
      <c r="FR944" s="27"/>
      <c r="FS944" s="27"/>
      <c r="FT944" s="27"/>
      <c r="FU944" s="27"/>
      <c r="FV944" s="27"/>
      <c r="FW944" s="27"/>
      <c r="FX944" s="27"/>
      <c r="FY944" s="27"/>
      <c r="FZ944" s="27"/>
      <c r="GA944" s="27"/>
      <c r="GB944" s="27"/>
      <c r="GC944" s="27"/>
      <c r="GD944" s="27"/>
      <c r="GE944" s="27"/>
      <c r="GF944" s="27"/>
      <c r="GG944" s="27"/>
      <c r="GH944" s="27"/>
      <c r="GI944" s="27"/>
      <c r="GJ944" s="27"/>
      <c r="GK944" s="27"/>
      <c r="GL944" s="27"/>
      <c r="GM944" s="27"/>
      <c r="GN944" s="27"/>
      <c r="GO944" s="27"/>
      <c r="GP944" s="27"/>
      <c r="GQ944" s="27"/>
      <c r="GR944" s="27"/>
      <c r="GS944" s="27"/>
      <c r="GT944" s="27"/>
      <c r="GU944" s="27"/>
      <c r="GV944" s="27"/>
      <c r="GW944" s="27"/>
      <c r="GX944" s="27"/>
      <c r="GY944" s="27"/>
      <c r="GZ944" s="27"/>
      <c r="HA944" s="27"/>
      <c r="HB944" s="27"/>
      <c r="HC944" s="27"/>
      <c r="HD944" s="27"/>
      <c r="HE944" s="27"/>
      <c r="HF944" s="27"/>
      <c r="HG944" s="27"/>
      <c r="HH944" s="27"/>
      <c r="HI944" s="27"/>
      <c r="HJ944" s="27"/>
      <c r="HK944" s="27"/>
      <c r="HL944" s="27"/>
      <c r="HM944" s="27"/>
      <c r="HN944" s="27"/>
      <c r="HO944" s="27"/>
      <c r="HP944" s="27"/>
      <c r="HQ944" s="27"/>
      <c r="HR944" s="27"/>
    </row>
    <row r="945" spans="1:11" s="28" customFormat="1" ht="21">
      <c r="A945" s="1254"/>
      <c r="B945" s="1255"/>
      <c r="C945" s="1256"/>
      <c r="D945" s="1257"/>
      <c r="E945" s="31" t="s">
        <v>75</v>
      </c>
      <c r="F945" s="32">
        <f>SUM(F946,F957)</f>
        <v>428222</v>
      </c>
      <c r="G945" s="32">
        <f t="shared" ref="G945:J945" si="397">SUM(G946,G957)</f>
        <v>0</v>
      </c>
      <c r="H945" s="32">
        <f t="shared" si="397"/>
        <v>363989</v>
      </c>
      <c r="I945" s="32">
        <f t="shared" si="397"/>
        <v>64233</v>
      </c>
      <c r="J945" s="47">
        <f t="shared" si="397"/>
        <v>0</v>
      </c>
      <c r="K945" s="27"/>
    </row>
    <row r="946" spans="1:11" s="28" customFormat="1" ht="22.5">
      <c r="A946" s="1254"/>
      <c r="B946" s="1255"/>
      <c r="C946" s="1256"/>
      <c r="D946" s="1257"/>
      <c r="E946" s="38" t="s">
        <v>61</v>
      </c>
      <c r="F946" s="29">
        <f>SUM(F947:F956)</f>
        <v>281006</v>
      </c>
      <c r="G946" s="29">
        <f t="shared" ref="G946:J946" si="398">SUM(G947:G956)</f>
        <v>0</v>
      </c>
      <c r="H946" s="29">
        <f t="shared" si="398"/>
        <v>238855</v>
      </c>
      <c r="I946" s="29">
        <f t="shared" si="398"/>
        <v>42151</v>
      </c>
      <c r="J946" s="49">
        <f t="shared" si="398"/>
        <v>0</v>
      </c>
      <c r="K946" s="27"/>
    </row>
    <row r="947" spans="1:11" s="28" customFormat="1" ht="12">
      <c r="A947" s="1254"/>
      <c r="B947" s="1255"/>
      <c r="C947" s="1256"/>
      <c r="D947" s="1257"/>
      <c r="E947" s="66" t="s">
        <v>88</v>
      </c>
      <c r="F947" s="30">
        <f>SUM(G947:J947)</f>
        <v>171087</v>
      </c>
      <c r="G947" s="30"/>
      <c r="H947" s="30">
        <v>171087</v>
      </c>
      <c r="I947" s="30"/>
      <c r="J947" s="48"/>
      <c r="K947" s="27"/>
    </row>
    <row r="948" spans="1:11" s="28" customFormat="1" ht="12">
      <c r="A948" s="1254"/>
      <c r="B948" s="1255"/>
      <c r="C948" s="1256"/>
      <c r="D948" s="1257"/>
      <c r="E948" s="66" t="s">
        <v>47</v>
      </c>
      <c r="F948" s="30">
        <f t="shared" ref="F948:F955" si="399">SUM(G948:J948)</f>
        <v>30192</v>
      </c>
      <c r="G948" s="30"/>
      <c r="H948" s="30"/>
      <c r="I948" s="30">
        <v>30192</v>
      </c>
      <c r="J948" s="48"/>
      <c r="K948" s="27"/>
    </row>
    <row r="949" spans="1:11" s="28" customFormat="1" ht="12">
      <c r="A949" s="1254"/>
      <c r="B949" s="1255"/>
      <c r="C949" s="1256"/>
      <c r="D949" s="1257"/>
      <c r="E949" s="66" t="s">
        <v>89</v>
      </c>
      <c r="F949" s="30">
        <f t="shared" si="399"/>
        <v>25153</v>
      </c>
      <c r="G949" s="30"/>
      <c r="H949" s="30">
        <v>25153</v>
      </c>
      <c r="I949" s="30"/>
      <c r="J949" s="48"/>
      <c r="K949" s="27"/>
    </row>
    <row r="950" spans="1:11" s="28" customFormat="1" ht="12">
      <c r="A950" s="1254"/>
      <c r="B950" s="1255"/>
      <c r="C950" s="1256"/>
      <c r="D950" s="1257"/>
      <c r="E950" s="66" t="s">
        <v>90</v>
      </c>
      <c r="F950" s="30">
        <f t="shared" si="399"/>
        <v>4439</v>
      </c>
      <c r="G950" s="30"/>
      <c r="H950" s="30"/>
      <c r="I950" s="30">
        <v>4439</v>
      </c>
      <c r="J950" s="48"/>
      <c r="K950" s="27"/>
    </row>
    <row r="951" spans="1:11" s="28" customFormat="1" ht="12">
      <c r="A951" s="1254"/>
      <c r="B951" s="1255"/>
      <c r="C951" s="1256"/>
      <c r="D951" s="1257"/>
      <c r="E951" s="66" t="s">
        <v>91</v>
      </c>
      <c r="F951" s="30">
        <f t="shared" si="399"/>
        <v>33557</v>
      </c>
      <c r="G951" s="30"/>
      <c r="H951" s="30">
        <v>33557</v>
      </c>
      <c r="I951" s="30"/>
      <c r="J951" s="48"/>
      <c r="K951" s="27"/>
    </row>
    <row r="952" spans="1:11" s="28" customFormat="1" ht="12">
      <c r="A952" s="1254"/>
      <c r="B952" s="1255"/>
      <c r="C952" s="1256"/>
      <c r="D952" s="1257"/>
      <c r="E952" s="66" t="s">
        <v>49</v>
      </c>
      <c r="F952" s="30">
        <f t="shared" si="399"/>
        <v>5922</v>
      </c>
      <c r="G952" s="30"/>
      <c r="H952" s="30"/>
      <c r="I952" s="30">
        <v>5922</v>
      </c>
      <c r="J952" s="48"/>
      <c r="K952" s="27"/>
    </row>
    <row r="953" spans="1:11" s="28" customFormat="1" ht="12">
      <c r="A953" s="1254"/>
      <c r="B953" s="1255"/>
      <c r="C953" s="1256"/>
      <c r="D953" s="1257"/>
      <c r="E953" s="66" t="s">
        <v>92</v>
      </c>
      <c r="F953" s="30">
        <f t="shared" si="399"/>
        <v>4808</v>
      </c>
      <c r="G953" s="30"/>
      <c r="H953" s="30">
        <v>4808</v>
      </c>
      <c r="I953" s="30"/>
      <c r="J953" s="48"/>
      <c r="K953" s="27"/>
    </row>
    <row r="954" spans="1:11" s="28" customFormat="1" ht="12">
      <c r="A954" s="1254"/>
      <c r="B954" s="1255"/>
      <c r="C954" s="1256"/>
      <c r="D954" s="1257"/>
      <c r="E954" s="66" t="s">
        <v>51</v>
      </c>
      <c r="F954" s="30">
        <f t="shared" si="399"/>
        <v>848</v>
      </c>
      <c r="G954" s="30"/>
      <c r="H954" s="30"/>
      <c r="I954" s="30">
        <v>848</v>
      </c>
      <c r="J954" s="48"/>
      <c r="K954" s="27"/>
    </row>
    <row r="955" spans="1:11" s="28" customFormat="1" ht="12">
      <c r="A955" s="1254"/>
      <c r="B955" s="1255"/>
      <c r="C955" s="1256"/>
      <c r="D955" s="1257"/>
      <c r="E955" s="66" t="s">
        <v>93</v>
      </c>
      <c r="F955" s="30">
        <f t="shared" si="399"/>
        <v>4250</v>
      </c>
      <c r="G955" s="30"/>
      <c r="H955" s="30">
        <v>4250</v>
      </c>
      <c r="I955" s="30"/>
      <c r="J955" s="48"/>
      <c r="K955" s="27"/>
    </row>
    <row r="956" spans="1:11" s="28" customFormat="1" ht="12">
      <c r="A956" s="1254"/>
      <c r="B956" s="1255"/>
      <c r="C956" s="1256"/>
      <c r="D956" s="1257"/>
      <c r="E956" s="66" t="s">
        <v>53</v>
      </c>
      <c r="F956" s="30">
        <f>SUM(G956:J956)</f>
        <v>750</v>
      </c>
      <c r="G956" s="30"/>
      <c r="H956" s="30"/>
      <c r="I956" s="30">
        <v>750</v>
      </c>
      <c r="J956" s="48"/>
      <c r="K956" s="27"/>
    </row>
    <row r="957" spans="1:11" s="28" customFormat="1" ht="22.5">
      <c r="A957" s="1254"/>
      <c r="B957" s="1255"/>
      <c r="C957" s="1256"/>
      <c r="D957" s="1257"/>
      <c r="E957" s="38" t="s">
        <v>62</v>
      </c>
      <c r="F957" s="29">
        <f>SUM(F958:F975)</f>
        <v>147216</v>
      </c>
      <c r="G957" s="29">
        <f t="shared" ref="G957:J957" si="400">SUM(G958:G975)</f>
        <v>0</v>
      </c>
      <c r="H957" s="29">
        <f t="shared" si="400"/>
        <v>125134</v>
      </c>
      <c r="I957" s="29">
        <f t="shared" si="400"/>
        <v>22082</v>
      </c>
      <c r="J957" s="49">
        <f t="shared" si="400"/>
        <v>0</v>
      </c>
      <c r="K957" s="27"/>
    </row>
    <row r="958" spans="1:11" s="28" customFormat="1" ht="12">
      <c r="A958" s="1254"/>
      <c r="B958" s="1255"/>
      <c r="C958" s="1256"/>
      <c r="D958" s="1257"/>
      <c r="E958" s="66" t="s">
        <v>94</v>
      </c>
      <c r="F958" s="30">
        <f>SUM(G958:J958)</f>
        <v>11474</v>
      </c>
      <c r="G958" s="30"/>
      <c r="H958" s="30">
        <v>11474</v>
      </c>
      <c r="I958" s="30"/>
      <c r="J958" s="48"/>
      <c r="K958" s="27"/>
    </row>
    <row r="959" spans="1:11" s="28" customFormat="1" ht="12">
      <c r="A959" s="1254"/>
      <c r="B959" s="1255"/>
      <c r="C959" s="1256"/>
      <c r="D959" s="1257"/>
      <c r="E959" s="66" t="s">
        <v>55</v>
      </c>
      <c r="F959" s="30">
        <f t="shared" ref="F959:F974" si="401">SUM(G959:J959)</f>
        <v>2025</v>
      </c>
      <c r="G959" s="30"/>
      <c r="H959" s="30"/>
      <c r="I959" s="30">
        <v>2025</v>
      </c>
      <c r="J959" s="48"/>
      <c r="K959" s="27"/>
    </row>
    <row r="960" spans="1:11" s="28" customFormat="1" ht="12">
      <c r="A960" s="1254"/>
      <c r="B960" s="1255"/>
      <c r="C960" s="1256"/>
      <c r="D960" s="1257"/>
      <c r="E960" s="66" t="s">
        <v>95</v>
      </c>
      <c r="F960" s="30">
        <f t="shared" si="401"/>
        <v>425</v>
      </c>
      <c r="G960" s="30"/>
      <c r="H960" s="30">
        <v>425</v>
      </c>
      <c r="I960" s="30"/>
      <c r="J960" s="48"/>
      <c r="K960" s="27"/>
    </row>
    <row r="961" spans="1:11" s="28" customFormat="1" ht="12">
      <c r="A961" s="1254"/>
      <c r="B961" s="1255"/>
      <c r="C961" s="1256"/>
      <c r="D961" s="1257"/>
      <c r="E961" s="66" t="s">
        <v>96</v>
      </c>
      <c r="F961" s="30">
        <f t="shared" si="401"/>
        <v>75</v>
      </c>
      <c r="G961" s="30"/>
      <c r="H961" s="30"/>
      <c r="I961" s="30">
        <v>75</v>
      </c>
      <c r="J961" s="48"/>
      <c r="K961" s="27"/>
    </row>
    <row r="962" spans="1:11" s="28" customFormat="1" ht="12">
      <c r="A962" s="1254"/>
      <c r="B962" s="1255"/>
      <c r="C962" s="1256"/>
      <c r="D962" s="1257"/>
      <c r="E962" s="66" t="s">
        <v>99</v>
      </c>
      <c r="F962" s="30">
        <f t="shared" si="401"/>
        <v>49326</v>
      </c>
      <c r="G962" s="30"/>
      <c r="H962" s="30">
        <v>49326</v>
      </c>
      <c r="I962" s="30"/>
      <c r="J962" s="48"/>
      <c r="K962" s="27"/>
    </row>
    <row r="963" spans="1:11" s="28" customFormat="1" ht="12">
      <c r="A963" s="1254"/>
      <c r="B963" s="1255"/>
      <c r="C963" s="1256"/>
      <c r="D963" s="1257"/>
      <c r="E963" s="66" t="s">
        <v>57</v>
      </c>
      <c r="F963" s="30">
        <f t="shared" si="401"/>
        <v>8704</v>
      </c>
      <c r="G963" s="30"/>
      <c r="H963" s="30"/>
      <c r="I963" s="30">
        <v>8704</v>
      </c>
      <c r="J963" s="48"/>
      <c r="K963" s="27"/>
    </row>
    <row r="964" spans="1:11" s="28" customFormat="1" ht="12">
      <c r="A964" s="1254"/>
      <c r="B964" s="1255"/>
      <c r="C964" s="1256"/>
      <c r="D964" s="1257"/>
      <c r="E964" s="66" t="s">
        <v>116</v>
      </c>
      <c r="F964" s="30">
        <f t="shared" si="401"/>
        <v>425</v>
      </c>
      <c r="G964" s="30"/>
      <c r="H964" s="30">
        <v>425</v>
      </c>
      <c r="I964" s="30"/>
      <c r="J964" s="48"/>
      <c r="K964" s="27"/>
    </row>
    <row r="965" spans="1:11" s="28" customFormat="1" ht="12">
      <c r="A965" s="1254"/>
      <c r="B965" s="1255"/>
      <c r="C965" s="1256"/>
      <c r="D965" s="1257"/>
      <c r="E965" s="66" t="s">
        <v>117</v>
      </c>
      <c r="F965" s="30">
        <f t="shared" si="401"/>
        <v>75</v>
      </c>
      <c r="G965" s="30"/>
      <c r="H965" s="30"/>
      <c r="I965" s="30">
        <v>75</v>
      </c>
      <c r="J965" s="48"/>
      <c r="K965" s="27"/>
    </row>
    <row r="966" spans="1:11" s="28" customFormat="1" ht="12">
      <c r="A966" s="1254"/>
      <c r="B966" s="1255"/>
      <c r="C966" s="1256"/>
      <c r="D966" s="1257"/>
      <c r="E966" s="66" t="s">
        <v>100</v>
      </c>
      <c r="F966" s="30">
        <f t="shared" si="401"/>
        <v>901</v>
      </c>
      <c r="G966" s="30"/>
      <c r="H966" s="30">
        <v>901</v>
      </c>
      <c r="I966" s="30"/>
      <c r="J966" s="48"/>
      <c r="K966" s="27"/>
    </row>
    <row r="967" spans="1:11" s="28" customFormat="1" ht="12">
      <c r="A967" s="1254"/>
      <c r="B967" s="1255"/>
      <c r="C967" s="1256"/>
      <c r="D967" s="1257"/>
      <c r="E967" s="66" t="s">
        <v>101</v>
      </c>
      <c r="F967" s="30">
        <f t="shared" si="401"/>
        <v>159</v>
      </c>
      <c r="G967" s="30"/>
      <c r="H967" s="30"/>
      <c r="I967" s="30">
        <v>159</v>
      </c>
      <c r="J967" s="48"/>
      <c r="K967" s="27"/>
    </row>
    <row r="968" spans="1:11" s="28" customFormat="1" ht="12">
      <c r="A968" s="1254"/>
      <c r="B968" s="1255"/>
      <c r="C968" s="1256"/>
      <c r="D968" s="1257"/>
      <c r="E968" s="66" t="s">
        <v>143</v>
      </c>
      <c r="F968" s="30">
        <f t="shared" si="401"/>
        <v>42500</v>
      </c>
      <c r="G968" s="30"/>
      <c r="H968" s="30">
        <v>42500</v>
      </c>
      <c r="I968" s="30"/>
      <c r="J968" s="48"/>
      <c r="K968" s="27"/>
    </row>
    <row r="969" spans="1:11" s="28" customFormat="1" ht="12">
      <c r="A969" s="1254"/>
      <c r="B969" s="1255"/>
      <c r="C969" s="1256"/>
      <c r="D969" s="1257"/>
      <c r="E969" s="66" t="s">
        <v>137</v>
      </c>
      <c r="F969" s="30">
        <f t="shared" si="401"/>
        <v>7500</v>
      </c>
      <c r="G969" s="30"/>
      <c r="H969" s="30"/>
      <c r="I969" s="30">
        <v>7500</v>
      </c>
      <c r="J969" s="48"/>
      <c r="K969" s="27"/>
    </row>
    <row r="970" spans="1:11" s="28" customFormat="1" ht="12">
      <c r="A970" s="1254"/>
      <c r="B970" s="1255"/>
      <c r="C970" s="1256"/>
      <c r="D970" s="1257"/>
      <c r="E970" s="66" t="s">
        <v>104</v>
      </c>
      <c r="F970" s="30">
        <f t="shared" si="401"/>
        <v>12963</v>
      </c>
      <c r="G970" s="30"/>
      <c r="H970" s="30">
        <v>12963</v>
      </c>
      <c r="I970" s="30"/>
      <c r="J970" s="48"/>
      <c r="K970" s="27"/>
    </row>
    <row r="971" spans="1:11" s="28" customFormat="1" ht="12">
      <c r="A971" s="1254"/>
      <c r="B971" s="1255"/>
      <c r="C971" s="1256"/>
      <c r="D971" s="1257"/>
      <c r="E971" s="66" t="s">
        <v>105</v>
      </c>
      <c r="F971" s="30">
        <f t="shared" si="401"/>
        <v>2287</v>
      </c>
      <c r="G971" s="30"/>
      <c r="H971" s="30"/>
      <c r="I971" s="30">
        <v>2287</v>
      </c>
      <c r="J971" s="48"/>
      <c r="K971" s="27"/>
    </row>
    <row r="972" spans="1:11" s="28" customFormat="1" ht="12">
      <c r="A972" s="1254"/>
      <c r="B972" s="1255"/>
      <c r="C972" s="1256"/>
      <c r="D972" s="1257"/>
      <c r="E972" s="66" t="s">
        <v>106</v>
      </c>
      <c r="F972" s="30">
        <f t="shared" si="401"/>
        <v>3400</v>
      </c>
      <c r="G972" s="30"/>
      <c r="H972" s="30">
        <v>3400</v>
      </c>
      <c r="I972" s="30"/>
      <c r="J972" s="48"/>
      <c r="K972" s="27"/>
    </row>
    <row r="973" spans="1:11" s="28" customFormat="1" ht="12">
      <c r="A973" s="1254"/>
      <c r="B973" s="1255"/>
      <c r="C973" s="1256"/>
      <c r="D973" s="1257"/>
      <c r="E973" s="66" t="s">
        <v>107</v>
      </c>
      <c r="F973" s="30">
        <f t="shared" si="401"/>
        <v>600</v>
      </c>
      <c r="G973" s="30"/>
      <c r="H973" s="30"/>
      <c r="I973" s="30">
        <v>600</v>
      </c>
      <c r="J973" s="48"/>
      <c r="K973" s="27"/>
    </row>
    <row r="974" spans="1:11" s="28" customFormat="1" ht="12">
      <c r="A974" s="1254"/>
      <c r="B974" s="1255"/>
      <c r="C974" s="1256"/>
      <c r="D974" s="1257"/>
      <c r="E974" s="66" t="s">
        <v>120</v>
      </c>
      <c r="F974" s="30">
        <f t="shared" si="401"/>
        <v>3720</v>
      </c>
      <c r="G974" s="30"/>
      <c r="H974" s="30">
        <v>3720</v>
      </c>
      <c r="I974" s="30"/>
      <c r="J974" s="48"/>
      <c r="K974" s="27"/>
    </row>
    <row r="975" spans="1:11" s="28" customFormat="1" ht="12">
      <c r="A975" s="1254"/>
      <c r="B975" s="1255"/>
      <c r="C975" s="1256"/>
      <c r="D975" s="1257"/>
      <c r="E975" s="66" t="s">
        <v>121</v>
      </c>
      <c r="F975" s="30">
        <f>SUM(G975:J975)</f>
        <v>657</v>
      </c>
      <c r="G975" s="30"/>
      <c r="H975" s="30"/>
      <c r="I975" s="30">
        <v>657</v>
      </c>
      <c r="J975" s="48"/>
      <c r="K975" s="27"/>
    </row>
    <row r="976" spans="1:11" s="28" customFormat="1" ht="20.100000000000001" customHeight="1">
      <c r="A976" s="1254"/>
      <c r="B976" s="1255"/>
      <c r="C976" s="1256"/>
      <c r="D976" s="1257"/>
      <c r="E976" s="33" t="s">
        <v>63</v>
      </c>
      <c r="F976" s="32">
        <f>SUM(F977:F978)</f>
        <v>0</v>
      </c>
      <c r="G976" s="32">
        <f t="shared" ref="G976:J976" si="402">SUM(G977:G978)</f>
        <v>0</v>
      </c>
      <c r="H976" s="32">
        <f t="shared" si="402"/>
        <v>0</v>
      </c>
      <c r="I976" s="32">
        <f t="shared" si="402"/>
        <v>0</v>
      </c>
      <c r="J976" s="47">
        <f t="shared" si="402"/>
        <v>0</v>
      </c>
      <c r="K976" s="27"/>
    </row>
    <row r="977" spans="1:226" s="28" customFormat="1" ht="15" hidden="1" customHeight="1">
      <c r="A977" s="1254"/>
      <c r="B977" s="1255"/>
      <c r="C977" s="1256"/>
      <c r="D977" s="1257"/>
      <c r="E977" s="66"/>
      <c r="F977" s="30">
        <f t="shared" ref="F977:F978" si="403">SUM(G977:J977)</f>
        <v>0</v>
      </c>
      <c r="G977" s="30"/>
      <c r="H977" s="30"/>
      <c r="I977" s="30"/>
      <c r="J977" s="48"/>
      <c r="K977" s="27"/>
    </row>
    <row r="978" spans="1:226" s="28" customFormat="1" ht="15" hidden="1" customHeight="1">
      <c r="A978" s="1254"/>
      <c r="B978" s="1255"/>
      <c r="C978" s="1256"/>
      <c r="D978" s="1257"/>
      <c r="E978" s="41"/>
      <c r="F978" s="30">
        <f t="shared" si="403"/>
        <v>0</v>
      </c>
      <c r="G978" s="30"/>
      <c r="H978" s="30"/>
      <c r="I978" s="30"/>
      <c r="J978" s="48"/>
      <c r="K978" s="27"/>
    </row>
    <row r="979" spans="1:226" s="28" customFormat="1" ht="22.5" customHeight="1">
      <c r="A979" s="1254" t="s">
        <v>86</v>
      </c>
      <c r="B979" s="1255" t="s">
        <v>141</v>
      </c>
      <c r="C979" s="1256">
        <v>853</v>
      </c>
      <c r="D979" s="1257" t="s">
        <v>83</v>
      </c>
      <c r="E979" s="34" t="s">
        <v>32</v>
      </c>
      <c r="F979" s="35">
        <f>SUM(F980,F1017)</f>
        <v>3500000</v>
      </c>
      <c r="G979" s="35">
        <f t="shared" ref="G979:J979" si="404">SUM(G980,G1017)</f>
        <v>0</v>
      </c>
      <c r="H979" s="35">
        <f t="shared" si="404"/>
        <v>2975000</v>
      </c>
      <c r="I979" s="35">
        <f t="shared" si="404"/>
        <v>525000</v>
      </c>
      <c r="J979" s="46">
        <f t="shared" si="404"/>
        <v>0</v>
      </c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7"/>
      <c r="AW979" s="27"/>
      <c r="AX979" s="27"/>
      <c r="AY979" s="27"/>
      <c r="AZ979" s="27"/>
      <c r="BA979" s="27"/>
      <c r="BB979" s="27"/>
      <c r="BC979" s="27"/>
      <c r="BD979" s="27"/>
      <c r="BE979" s="27"/>
      <c r="BF979" s="27"/>
      <c r="BG979" s="27"/>
      <c r="BH979" s="27"/>
      <c r="BI979" s="27"/>
      <c r="BJ979" s="27"/>
      <c r="BK979" s="27"/>
      <c r="BL979" s="27"/>
      <c r="BM979" s="27"/>
      <c r="BN979" s="27"/>
      <c r="BO979" s="27"/>
      <c r="BP979" s="27"/>
      <c r="BQ979" s="27"/>
      <c r="BR979" s="27"/>
      <c r="BS979" s="27"/>
      <c r="BT979" s="27"/>
      <c r="BU979" s="27"/>
      <c r="BV979" s="27"/>
      <c r="BW979" s="27"/>
      <c r="BX979" s="27"/>
      <c r="BY979" s="27"/>
      <c r="BZ979" s="27"/>
      <c r="CA979" s="27"/>
      <c r="CB979" s="27"/>
      <c r="CC979" s="27"/>
      <c r="CD979" s="27"/>
      <c r="CE979" s="27"/>
      <c r="CF979" s="27"/>
      <c r="CG979" s="27"/>
      <c r="CH979" s="27"/>
      <c r="CI979" s="27"/>
      <c r="CJ979" s="27"/>
      <c r="CK979" s="27"/>
      <c r="CL979" s="27"/>
      <c r="CM979" s="27"/>
      <c r="CN979" s="27"/>
      <c r="CO979" s="27"/>
      <c r="CP979" s="27"/>
      <c r="CQ979" s="27"/>
      <c r="CR979" s="27"/>
      <c r="CS979" s="27"/>
      <c r="CT979" s="27"/>
      <c r="CU979" s="27"/>
      <c r="CV979" s="27"/>
      <c r="CW979" s="27"/>
      <c r="CX979" s="27"/>
      <c r="CY979" s="27"/>
      <c r="CZ979" s="27"/>
      <c r="DA979" s="27"/>
      <c r="DB979" s="27"/>
      <c r="DC979" s="27"/>
      <c r="DD979" s="27"/>
      <c r="DE979" s="27"/>
      <c r="DF979" s="27"/>
      <c r="DG979" s="27"/>
      <c r="DH979" s="27"/>
      <c r="DI979" s="27"/>
      <c r="DJ979" s="27"/>
      <c r="DK979" s="27"/>
      <c r="DL979" s="27"/>
      <c r="DM979" s="27"/>
      <c r="DN979" s="27"/>
      <c r="DO979" s="27"/>
      <c r="DP979" s="27"/>
      <c r="DQ979" s="27"/>
      <c r="DR979" s="27"/>
      <c r="DS979" s="27"/>
      <c r="DT979" s="27"/>
      <c r="DU979" s="27"/>
      <c r="DV979" s="27"/>
      <c r="DW979" s="27"/>
      <c r="DX979" s="27"/>
      <c r="DY979" s="27"/>
      <c r="DZ979" s="27"/>
      <c r="EA979" s="27"/>
      <c r="EB979" s="27"/>
      <c r="EC979" s="27"/>
      <c r="ED979" s="27"/>
      <c r="EE979" s="27"/>
      <c r="EF979" s="27"/>
      <c r="EG979" s="27"/>
      <c r="EH979" s="27"/>
      <c r="EI979" s="27"/>
      <c r="EJ979" s="27"/>
      <c r="EK979" s="27"/>
      <c r="EL979" s="27"/>
      <c r="EM979" s="27"/>
      <c r="EN979" s="27"/>
      <c r="EO979" s="27"/>
      <c r="EP979" s="27"/>
      <c r="EQ979" s="27"/>
      <c r="ER979" s="27"/>
      <c r="ES979" s="27"/>
      <c r="ET979" s="27"/>
      <c r="EU979" s="27"/>
      <c r="EV979" s="27"/>
      <c r="EW979" s="27"/>
      <c r="EX979" s="27"/>
      <c r="EY979" s="27"/>
      <c r="EZ979" s="27"/>
      <c r="FA979" s="27"/>
      <c r="FB979" s="27"/>
      <c r="FC979" s="27"/>
      <c r="FD979" s="27"/>
      <c r="FE979" s="27"/>
      <c r="FF979" s="27"/>
      <c r="FG979" s="27"/>
      <c r="FH979" s="27"/>
      <c r="FI979" s="27"/>
      <c r="FJ979" s="27"/>
      <c r="FK979" s="27"/>
      <c r="FL979" s="27"/>
      <c r="FM979" s="27"/>
      <c r="FN979" s="27"/>
      <c r="FO979" s="27"/>
      <c r="FP979" s="27"/>
      <c r="FQ979" s="27"/>
      <c r="FR979" s="27"/>
      <c r="FS979" s="27"/>
      <c r="FT979" s="27"/>
      <c r="FU979" s="27"/>
      <c r="FV979" s="27"/>
      <c r="FW979" s="27"/>
      <c r="FX979" s="27"/>
      <c r="FY979" s="27"/>
      <c r="FZ979" s="27"/>
      <c r="GA979" s="27"/>
      <c r="GB979" s="27"/>
      <c r="GC979" s="27"/>
      <c r="GD979" s="27"/>
      <c r="GE979" s="27"/>
      <c r="GF979" s="27"/>
      <c r="GG979" s="27"/>
      <c r="GH979" s="27"/>
      <c r="GI979" s="27"/>
      <c r="GJ979" s="27"/>
      <c r="GK979" s="27"/>
      <c r="GL979" s="27"/>
      <c r="GM979" s="27"/>
      <c r="GN979" s="27"/>
      <c r="GO979" s="27"/>
      <c r="GP979" s="27"/>
      <c r="GQ979" s="27"/>
      <c r="GR979" s="27"/>
      <c r="GS979" s="27"/>
      <c r="GT979" s="27"/>
      <c r="GU979" s="27"/>
      <c r="GV979" s="27"/>
      <c r="GW979" s="27"/>
      <c r="GX979" s="27"/>
      <c r="GY979" s="27"/>
      <c r="GZ979" s="27"/>
      <c r="HA979" s="27"/>
      <c r="HB979" s="27"/>
      <c r="HC979" s="27"/>
      <c r="HD979" s="27"/>
      <c r="HE979" s="27"/>
      <c r="HF979" s="27"/>
      <c r="HG979" s="27"/>
      <c r="HH979" s="27"/>
      <c r="HI979" s="27"/>
      <c r="HJ979" s="27"/>
      <c r="HK979" s="27"/>
      <c r="HL979" s="27"/>
      <c r="HM979" s="27"/>
      <c r="HN979" s="27"/>
      <c r="HO979" s="27"/>
      <c r="HP979" s="27"/>
      <c r="HQ979" s="27"/>
      <c r="HR979" s="27"/>
    </row>
    <row r="980" spans="1:226" s="28" customFormat="1" ht="21">
      <c r="A980" s="1254"/>
      <c r="B980" s="1255"/>
      <c r="C980" s="1256"/>
      <c r="D980" s="1257"/>
      <c r="E980" s="31" t="s">
        <v>75</v>
      </c>
      <c r="F980" s="32">
        <f>SUM(F981,F992)</f>
        <v>3500000</v>
      </c>
      <c r="G980" s="32">
        <f t="shared" ref="G980:J980" si="405">SUM(G981,G992)</f>
        <v>0</v>
      </c>
      <c r="H980" s="32">
        <f t="shared" si="405"/>
        <v>2975000</v>
      </c>
      <c r="I980" s="32">
        <f t="shared" si="405"/>
        <v>525000</v>
      </c>
      <c r="J980" s="47">
        <f t="shared" si="405"/>
        <v>0</v>
      </c>
      <c r="K980" s="27"/>
    </row>
    <row r="981" spans="1:226" s="28" customFormat="1" ht="22.5">
      <c r="A981" s="1254"/>
      <c r="B981" s="1255"/>
      <c r="C981" s="1256"/>
      <c r="D981" s="1257"/>
      <c r="E981" s="38" t="s">
        <v>61</v>
      </c>
      <c r="F981" s="29">
        <f>SUM(F982:F991)</f>
        <v>638048</v>
      </c>
      <c r="G981" s="29">
        <f t="shared" ref="G981:J981" si="406">SUM(G982:G991)</f>
        <v>0</v>
      </c>
      <c r="H981" s="29">
        <f t="shared" si="406"/>
        <v>542342</v>
      </c>
      <c r="I981" s="29">
        <f t="shared" si="406"/>
        <v>95706</v>
      </c>
      <c r="J981" s="49">
        <f t="shared" si="406"/>
        <v>0</v>
      </c>
      <c r="K981" s="27"/>
    </row>
    <row r="982" spans="1:226" s="28" customFormat="1" ht="12">
      <c r="A982" s="1254"/>
      <c r="B982" s="1255"/>
      <c r="C982" s="1256"/>
      <c r="D982" s="1257"/>
      <c r="E982" s="66" t="s">
        <v>88</v>
      </c>
      <c r="F982" s="30">
        <f>SUM(G982:J982)</f>
        <v>420151</v>
      </c>
      <c r="G982" s="30"/>
      <c r="H982" s="30">
        <v>420151</v>
      </c>
      <c r="I982" s="30"/>
      <c r="J982" s="48"/>
      <c r="K982" s="27"/>
    </row>
    <row r="983" spans="1:226" s="28" customFormat="1" ht="12">
      <c r="A983" s="1254"/>
      <c r="B983" s="1255"/>
      <c r="C983" s="1256"/>
      <c r="D983" s="1257"/>
      <c r="E983" s="66" t="s">
        <v>47</v>
      </c>
      <c r="F983" s="30">
        <f t="shared" ref="F983:F990" si="407">SUM(G983:J983)</f>
        <v>74144</v>
      </c>
      <c r="G983" s="30"/>
      <c r="H983" s="30"/>
      <c r="I983" s="30">
        <v>74144</v>
      </c>
      <c r="J983" s="48"/>
      <c r="K983" s="27"/>
    </row>
    <row r="984" spans="1:226" s="28" customFormat="1" ht="12">
      <c r="A984" s="1254"/>
      <c r="B984" s="1255"/>
      <c r="C984" s="1256"/>
      <c r="D984" s="1257"/>
      <c r="E984" s="66" t="s">
        <v>89</v>
      </c>
      <c r="F984" s="30">
        <f t="shared" si="407"/>
        <v>28452</v>
      </c>
      <c r="G984" s="30"/>
      <c r="H984" s="30">
        <v>28452</v>
      </c>
      <c r="I984" s="30"/>
      <c r="J984" s="48"/>
      <c r="K984" s="27"/>
    </row>
    <row r="985" spans="1:226" s="28" customFormat="1" ht="12">
      <c r="A985" s="1254"/>
      <c r="B985" s="1255"/>
      <c r="C985" s="1256"/>
      <c r="D985" s="1257"/>
      <c r="E985" s="66" t="s">
        <v>90</v>
      </c>
      <c r="F985" s="30">
        <f t="shared" si="407"/>
        <v>5021</v>
      </c>
      <c r="G985" s="30"/>
      <c r="H985" s="30"/>
      <c r="I985" s="30">
        <v>5021</v>
      </c>
      <c r="J985" s="48"/>
      <c r="K985" s="27"/>
    </row>
    <row r="986" spans="1:226" s="28" customFormat="1" ht="12">
      <c r="A986" s="1254"/>
      <c r="B986" s="1255"/>
      <c r="C986" s="1256"/>
      <c r="D986" s="1257"/>
      <c r="E986" s="66" t="s">
        <v>91</v>
      </c>
      <c r="F986" s="30">
        <f t="shared" si="407"/>
        <v>76713</v>
      </c>
      <c r="G986" s="30"/>
      <c r="H986" s="30">
        <v>76713</v>
      </c>
      <c r="I986" s="30"/>
      <c r="J986" s="48"/>
      <c r="K986" s="27"/>
    </row>
    <row r="987" spans="1:226" s="28" customFormat="1" ht="12">
      <c r="A987" s="1254"/>
      <c r="B987" s="1255"/>
      <c r="C987" s="1256"/>
      <c r="D987" s="1257"/>
      <c r="E987" s="66" t="s">
        <v>49</v>
      </c>
      <c r="F987" s="30">
        <f t="shared" si="407"/>
        <v>13537</v>
      </c>
      <c r="G987" s="30"/>
      <c r="H987" s="30"/>
      <c r="I987" s="30">
        <v>13537</v>
      </c>
      <c r="J987" s="48"/>
      <c r="K987" s="27"/>
    </row>
    <row r="988" spans="1:226" s="28" customFormat="1" ht="12">
      <c r="A988" s="1254"/>
      <c r="B988" s="1255"/>
      <c r="C988" s="1256"/>
      <c r="D988" s="1257"/>
      <c r="E988" s="66" t="s">
        <v>92</v>
      </c>
      <c r="F988" s="30">
        <f t="shared" si="407"/>
        <v>10991</v>
      </c>
      <c r="G988" s="30"/>
      <c r="H988" s="30">
        <v>10991</v>
      </c>
      <c r="I988" s="30"/>
      <c r="J988" s="48"/>
      <c r="K988" s="27"/>
    </row>
    <row r="989" spans="1:226" s="28" customFormat="1" ht="12">
      <c r="A989" s="1254"/>
      <c r="B989" s="1255"/>
      <c r="C989" s="1256"/>
      <c r="D989" s="1257"/>
      <c r="E989" s="66" t="s">
        <v>51</v>
      </c>
      <c r="F989" s="30">
        <f t="shared" si="407"/>
        <v>1939</v>
      </c>
      <c r="G989" s="30"/>
      <c r="H989" s="30"/>
      <c r="I989" s="30">
        <v>1939</v>
      </c>
      <c r="J989" s="48"/>
      <c r="K989" s="27"/>
    </row>
    <row r="990" spans="1:226" s="28" customFormat="1" ht="12">
      <c r="A990" s="1254"/>
      <c r="B990" s="1255"/>
      <c r="C990" s="1256"/>
      <c r="D990" s="1257"/>
      <c r="E990" s="66" t="s">
        <v>93</v>
      </c>
      <c r="F990" s="30">
        <f t="shared" si="407"/>
        <v>6035</v>
      </c>
      <c r="G990" s="30"/>
      <c r="H990" s="30">
        <v>6035</v>
      </c>
      <c r="I990" s="30"/>
      <c r="J990" s="48"/>
      <c r="K990" s="27"/>
    </row>
    <row r="991" spans="1:226" s="28" customFormat="1" ht="12">
      <c r="A991" s="1254"/>
      <c r="B991" s="1255"/>
      <c r="C991" s="1256"/>
      <c r="D991" s="1257"/>
      <c r="E991" s="66" t="s">
        <v>53</v>
      </c>
      <c r="F991" s="30">
        <f>SUM(G991:J991)</f>
        <v>1065</v>
      </c>
      <c r="G991" s="30"/>
      <c r="H991" s="30"/>
      <c r="I991" s="30">
        <v>1065</v>
      </c>
      <c r="J991" s="48"/>
      <c r="K991" s="27"/>
    </row>
    <row r="992" spans="1:226" s="28" customFormat="1" ht="22.5">
      <c r="A992" s="1254"/>
      <c r="B992" s="1255"/>
      <c r="C992" s="1256"/>
      <c r="D992" s="1257"/>
      <c r="E992" s="38" t="s">
        <v>62</v>
      </c>
      <c r="F992" s="29">
        <f>SUM(F993:F1016)</f>
        <v>2861952</v>
      </c>
      <c r="G992" s="29">
        <f t="shared" ref="G992:J992" si="408">SUM(G993:G1016)</f>
        <v>0</v>
      </c>
      <c r="H992" s="29">
        <f t="shared" si="408"/>
        <v>2432658</v>
      </c>
      <c r="I992" s="29">
        <f t="shared" si="408"/>
        <v>429294</v>
      </c>
      <c r="J992" s="49">
        <f t="shared" si="408"/>
        <v>0</v>
      </c>
      <c r="K992" s="27"/>
    </row>
    <row r="993" spans="1:11" s="28" customFormat="1" ht="12">
      <c r="A993" s="1254"/>
      <c r="B993" s="1255"/>
      <c r="C993" s="1256"/>
      <c r="D993" s="1257"/>
      <c r="E993" s="66" t="s">
        <v>144</v>
      </c>
      <c r="F993" s="30">
        <f>SUM(G993:J993)</f>
        <v>595</v>
      </c>
      <c r="G993" s="30"/>
      <c r="H993" s="30">
        <v>595</v>
      </c>
      <c r="I993" s="30"/>
      <c r="J993" s="48"/>
      <c r="K993" s="27"/>
    </row>
    <row r="994" spans="1:11" s="28" customFormat="1" ht="12">
      <c r="A994" s="1254"/>
      <c r="B994" s="1255"/>
      <c r="C994" s="1256"/>
      <c r="D994" s="1257"/>
      <c r="E994" s="66" t="s">
        <v>145</v>
      </c>
      <c r="F994" s="30">
        <f t="shared" ref="F994:F1015" si="409">SUM(G994:J994)</f>
        <v>105</v>
      </c>
      <c r="G994" s="30"/>
      <c r="H994" s="30"/>
      <c r="I994" s="30">
        <v>105</v>
      </c>
      <c r="J994" s="48"/>
      <c r="K994" s="27"/>
    </row>
    <row r="995" spans="1:11" s="28" customFormat="1" ht="12">
      <c r="A995" s="1254"/>
      <c r="B995" s="1255"/>
      <c r="C995" s="1256"/>
      <c r="D995" s="1257"/>
      <c r="E995" s="66" t="s">
        <v>94</v>
      </c>
      <c r="F995" s="30">
        <f t="shared" si="409"/>
        <v>139504</v>
      </c>
      <c r="G995" s="30"/>
      <c r="H995" s="30">
        <v>139504</v>
      </c>
      <c r="I995" s="30"/>
      <c r="J995" s="48"/>
      <c r="K995" s="27"/>
    </row>
    <row r="996" spans="1:11" s="28" customFormat="1" ht="12">
      <c r="A996" s="1254"/>
      <c r="B996" s="1255"/>
      <c r="C996" s="1256"/>
      <c r="D996" s="1257"/>
      <c r="E996" s="66" t="s">
        <v>55</v>
      </c>
      <c r="F996" s="30">
        <f t="shared" si="409"/>
        <v>24619</v>
      </c>
      <c r="G996" s="30"/>
      <c r="H996" s="30"/>
      <c r="I996" s="30">
        <v>24619</v>
      </c>
      <c r="J996" s="48"/>
      <c r="K996" s="27"/>
    </row>
    <row r="997" spans="1:11" s="28" customFormat="1" ht="12">
      <c r="A997" s="1254"/>
      <c r="B997" s="1255"/>
      <c r="C997" s="1256"/>
      <c r="D997" s="1257"/>
      <c r="E997" s="66" t="s">
        <v>95</v>
      </c>
      <c r="F997" s="30">
        <f t="shared" si="409"/>
        <v>3576</v>
      </c>
      <c r="G997" s="30"/>
      <c r="H997" s="30">
        <v>3576</v>
      </c>
      <c r="I997" s="30"/>
      <c r="J997" s="48"/>
      <c r="K997" s="27"/>
    </row>
    <row r="998" spans="1:11" s="28" customFormat="1" ht="12">
      <c r="A998" s="1254"/>
      <c r="B998" s="1255"/>
      <c r="C998" s="1256"/>
      <c r="D998" s="1257"/>
      <c r="E998" s="66" t="s">
        <v>96</v>
      </c>
      <c r="F998" s="30">
        <f t="shared" si="409"/>
        <v>631</v>
      </c>
      <c r="G998" s="30"/>
      <c r="H998" s="30"/>
      <c r="I998" s="30">
        <v>631</v>
      </c>
      <c r="J998" s="48"/>
      <c r="K998" s="27"/>
    </row>
    <row r="999" spans="1:11" s="28" customFormat="1" ht="12">
      <c r="A999" s="1254"/>
      <c r="B999" s="1255"/>
      <c r="C999" s="1256"/>
      <c r="D999" s="1257"/>
      <c r="E999" s="66" t="s">
        <v>146</v>
      </c>
      <c r="F999" s="30">
        <f t="shared" si="409"/>
        <v>1275</v>
      </c>
      <c r="G999" s="30"/>
      <c r="H999" s="30">
        <v>1275</v>
      </c>
      <c r="I999" s="30"/>
      <c r="J999" s="48"/>
      <c r="K999" s="27"/>
    </row>
    <row r="1000" spans="1:11" s="28" customFormat="1" ht="12">
      <c r="A1000" s="1254"/>
      <c r="B1000" s="1255"/>
      <c r="C1000" s="1256"/>
      <c r="D1000" s="1257"/>
      <c r="E1000" s="66" t="s">
        <v>147</v>
      </c>
      <c r="F1000" s="30">
        <f t="shared" si="409"/>
        <v>225</v>
      </c>
      <c r="G1000" s="30"/>
      <c r="H1000" s="30"/>
      <c r="I1000" s="30">
        <v>225</v>
      </c>
      <c r="J1000" s="48"/>
      <c r="K1000" s="27"/>
    </row>
    <row r="1001" spans="1:11" s="28" customFormat="1" ht="12">
      <c r="A1001" s="1254"/>
      <c r="B1001" s="1255"/>
      <c r="C1001" s="1256"/>
      <c r="D1001" s="1257"/>
      <c r="E1001" s="66" t="s">
        <v>99</v>
      </c>
      <c r="F1001" s="30">
        <f t="shared" si="409"/>
        <v>2211633</v>
      </c>
      <c r="G1001" s="30"/>
      <c r="H1001" s="30">
        <v>2211633</v>
      </c>
      <c r="I1001" s="30"/>
      <c r="J1001" s="48"/>
      <c r="K1001" s="27"/>
    </row>
    <row r="1002" spans="1:11" s="28" customFormat="1" ht="12">
      <c r="A1002" s="1254"/>
      <c r="B1002" s="1255"/>
      <c r="C1002" s="1256"/>
      <c r="D1002" s="1257"/>
      <c r="E1002" s="66" t="s">
        <v>57</v>
      </c>
      <c r="F1002" s="30">
        <f t="shared" si="409"/>
        <v>390288</v>
      </c>
      <c r="G1002" s="30"/>
      <c r="H1002" s="30"/>
      <c r="I1002" s="30">
        <v>390288</v>
      </c>
      <c r="J1002" s="48"/>
      <c r="K1002" s="27"/>
    </row>
    <row r="1003" spans="1:11" s="28" customFormat="1" ht="12">
      <c r="A1003" s="1254"/>
      <c r="B1003" s="1255"/>
      <c r="C1003" s="1256"/>
      <c r="D1003" s="1257"/>
      <c r="E1003" s="66" t="s">
        <v>116</v>
      </c>
      <c r="F1003" s="30">
        <f t="shared" si="409"/>
        <v>3347</v>
      </c>
      <c r="G1003" s="30"/>
      <c r="H1003" s="30">
        <v>3347</v>
      </c>
      <c r="I1003" s="30"/>
      <c r="J1003" s="48"/>
      <c r="K1003" s="27"/>
    </row>
    <row r="1004" spans="1:11" s="28" customFormat="1" ht="12">
      <c r="A1004" s="1254"/>
      <c r="B1004" s="1255"/>
      <c r="C1004" s="1256"/>
      <c r="D1004" s="1257"/>
      <c r="E1004" s="66" t="s">
        <v>117</v>
      </c>
      <c r="F1004" s="30">
        <f t="shared" si="409"/>
        <v>591</v>
      </c>
      <c r="G1004" s="30"/>
      <c r="H1004" s="30"/>
      <c r="I1004" s="30">
        <v>591</v>
      </c>
      <c r="J1004" s="48"/>
      <c r="K1004" s="27"/>
    </row>
    <row r="1005" spans="1:11" s="28" customFormat="1" ht="12">
      <c r="A1005" s="1254"/>
      <c r="B1005" s="1255"/>
      <c r="C1005" s="1256"/>
      <c r="D1005" s="1257"/>
      <c r="E1005" s="66" t="s">
        <v>118</v>
      </c>
      <c r="F1005" s="30">
        <f t="shared" si="409"/>
        <v>1143</v>
      </c>
      <c r="G1005" s="30"/>
      <c r="H1005" s="30">
        <v>1143</v>
      </c>
      <c r="I1005" s="30"/>
      <c r="J1005" s="48"/>
      <c r="K1005" s="27"/>
    </row>
    <row r="1006" spans="1:11" s="28" customFormat="1" ht="12">
      <c r="A1006" s="1254"/>
      <c r="B1006" s="1255"/>
      <c r="C1006" s="1256"/>
      <c r="D1006" s="1257"/>
      <c r="E1006" s="66" t="s">
        <v>119</v>
      </c>
      <c r="F1006" s="30">
        <f t="shared" si="409"/>
        <v>202</v>
      </c>
      <c r="G1006" s="30"/>
      <c r="H1006" s="30"/>
      <c r="I1006" s="30">
        <v>202</v>
      </c>
      <c r="J1006" s="48"/>
      <c r="K1006" s="27"/>
    </row>
    <row r="1007" spans="1:11" s="28" customFormat="1" ht="12">
      <c r="A1007" s="1254"/>
      <c r="B1007" s="1255"/>
      <c r="C1007" s="1256"/>
      <c r="D1007" s="1257"/>
      <c r="E1007" s="66" t="s">
        <v>100</v>
      </c>
      <c r="F1007" s="30">
        <f t="shared" si="409"/>
        <v>1998</v>
      </c>
      <c r="G1007" s="30"/>
      <c r="H1007" s="30">
        <v>1998</v>
      </c>
      <c r="I1007" s="30"/>
      <c r="J1007" s="48"/>
      <c r="K1007" s="27"/>
    </row>
    <row r="1008" spans="1:11" s="28" customFormat="1" ht="12">
      <c r="A1008" s="1254"/>
      <c r="B1008" s="1255"/>
      <c r="C1008" s="1256"/>
      <c r="D1008" s="1257"/>
      <c r="E1008" s="66" t="s">
        <v>101</v>
      </c>
      <c r="F1008" s="30">
        <f t="shared" si="409"/>
        <v>353</v>
      </c>
      <c r="G1008" s="30"/>
      <c r="H1008" s="30"/>
      <c r="I1008" s="30">
        <v>353</v>
      </c>
      <c r="J1008" s="48"/>
      <c r="K1008" s="27"/>
    </row>
    <row r="1009" spans="1:226" s="28" customFormat="1" ht="12">
      <c r="A1009" s="1254"/>
      <c r="B1009" s="1255"/>
      <c r="C1009" s="1256"/>
      <c r="D1009" s="1257"/>
      <c r="E1009" s="66" t="s">
        <v>104</v>
      </c>
      <c r="F1009" s="30">
        <f t="shared" si="409"/>
        <v>15754</v>
      </c>
      <c r="G1009" s="30"/>
      <c r="H1009" s="30">
        <v>15754</v>
      </c>
      <c r="I1009" s="30"/>
      <c r="J1009" s="48"/>
      <c r="K1009" s="27"/>
    </row>
    <row r="1010" spans="1:226" s="28" customFormat="1" ht="12">
      <c r="A1010" s="1254"/>
      <c r="B1010" s="1255"/>
      <c r="C1010" s="1256"/>
      <c r="D1010" s="1257"/>
      <c r="E1010" s="66" t="s">
        <v>105</v>
      </c>
      <c r="F1010" s="30">
        <f t="shared" si="409"/>
        <v>2780</v>
      </c>
      <c r="G1010" s="30"/>
      <c r="H1010" s="30"/>
      <c r="I1010" s="30">
        <v>2780</v>
      </c>
      <c r="J1010" s="48"/>
      <c r="K1010" s="27"/>
    </row>
    <row r="1011" spans="1:226" s="28" customFormat="1" ht="12">
      <c r="A1011" s="1254"/>
      <c r="B1011" s="1255"/>
      <c r="C1011" s="1256"/>
      <c r="D1011" s="1257"/>
      <c r="E1011" s="66" t="s">
        <v>106</v>
      </c>
      <c r="F1011" s="30">
        <f t="shared" si="409"/>
        <v>39061</v>
      </c>
      <c r="G1011" s="30"/>
      <c r="H1011" s="30">
        <v>39061</v>
      </c>
      <c r="I1011" s="30"/>
      <c r="J1011" s="48"/>
      <c r="K1011" s="27"/>
    </row>
    <row r="1012" spans="1:226" s="28" customFormat="1" ht="12">
      <c r="A1012" s="1254"/>
      <c r="B1012" s="1255"/>
      <c r="C1012" s="1256"/>
      <c r="D1012" s="1257"/>
      <c r="E1012" s="66" t="s">
        <v>107</v>
      </c>
      <c r="F1012" s="30">
        <f t="shared" si="409"/>
        <v>6894</v>
      </c>
      <c r="G1012" s="30"/>
      <c r="H1012" s="30"/>
      <c r="I1012" s="30">
        <v>6894</v>
      </c>
      <c r="J1012" s="48"/>
      <c r="K1012" s="27"/>
    </row>
    <row r="1013" spans="1:226" s="28" customFormat="1" ht="12">
      <c r="A1013" s="1254"/>
      <c r="B1013" s="1255"/>
      <c r="C1013" s="1256"/>
      <c r="D1013" s="1257"/>
      <c r="E1013" s="66" t="s">
        <v>148</v>
      </c>
      <c r="F1013" s="30">
        <f t="shared" si="409"/>
        <v>1285</v>
      </c>
      <c r="G1013" s="30"/>
      <c r="H1013" s="30">
        <v>1285</v>
      </c>
      <c r="I1013" s="30"/>
      <c r="J1013" s="48"/>
      <c r="K1013" s="27"/>
    </row>
    <row r="1014" spans="1:226" s="28" customFormat="1" ht="12">
      <c r="A1014" s="1254"/>
      <c r="B1014" s="1255"/>
      <c r="C1014" s="1256"/>
      <c r="D1014" s="1257"/>
      <c r="E1014" s="66" t="s">
        <v>149</v>
      </c>
      <c r="F1014" s="30">
        <f t="shared" si="409"/>
        <v>226</v>
      </c>
      <c r="G1014" s="30"/>
      <c r="H1014" s="30"/>
      <c r="I1014" s="30">
        <v>226</v>
      </c>
      <c r="J1014" s="48"/>
      <c r="K1014" s="27"/>
    </row>
    <row r="1015" spans="1:226" s="28" customFormat="1" ht="12">
      <c r="A1015" s="1254"/>
      <c r="B1015" s="1255"/>
      <c r="C1015" s="1256"/>
      <c r="D1015" s="1257"/>
      <c r="E1015" s="66" t="s">
        <v>120</v>
      </c>
      <c r="F1015" s="30">
        <f t="shared" si="409"/>
        <v>13487</v>
      </c>
      <c r="G1015" s="30"/>
      <c r="H1015" s="30">
        <v>13487</v>
      </c>
      <c r="I1015" s="30"/>
      <c r="J1015" s="48"/>
      <c r="K1015" s="27"/>
    </row>
    <row r="1016" spans="1:226" s="28" customFormat="1" ht="12">
      <c r="A1016" s="1254"/>
      <c r="B1016" s="1255"/>
      <c r="C1016" s="1256"/>
      <c r="D1016" s="1257"/>
      <c r="E1016" s="66" t="s">
        <v>121</v>
      </c>
      <c r="F1016" s="30">
        <f>SUM(G1016:J1016)</f>
        <v>2380</v>
      </c>
      <c r="G1016" s="30"/>
      <c r="H1016" s="30"/>
      <c r="I1016" s="30">
        <v>2380</v>
      </c>
      <c r="J1016" s="48"/>
      <c r="K1016" s="27"/>
    </row>
    <row r="1017" spans="1:226" s="28" customFormat="1" ht="20.100000000000001" customHeight="1">
      <c r="A1017" s="1254"/>
      <c r="B1017" s="1255"/>
      <c r="C1017" s="1256"/>
      <c r="D1017" s="1257"/>
      <c r="E1017" s="33" t="s">
        <v>63</v>
      </c>
      <c r="F1017" s="32">
        <f>SUM(F1018:F1019)</f>
        <v>0</v>
      </c>
      <c r="G1017" s="32">
        <f t="shared" ref="G1017:J1017" si="410">SUM(G1018:G1019)</f>
        <v>0</v>
      </c>
      <c r="H1017" s="32">
        <f t="shared" si="410"/>
        <v>0</v>
      </c>
      <c r="I1017" s="32">
        <f t="shared" si="410"/>
        <v>0</v>
      </c>
      <c r="J1017" s="47">
        <f t="shared" si="410"/>
        <v>0</v>
      </c>
      <c r="K1017" s="27"/>
    </row>
    <row r="1018" spans="1:226" s="28" customFormat="1" ht="15" hidden="1" customHeight="1">
      <c r="A1018" s="1254"/>
      <c r="B1018" s="1255"/>
      <c r="C1018" s="1256"/>
      <c r="D1018" s="1257"/>
      <c r="E1018" s="66"/>
      <c r="F1018" s="30">
        <f t="shared" ref="F1018:F1019" si="411">SUM(G1018:J1018)</f>
        <v>0</v>
      </c>
      <c r="G1018" s="30"/>
      <c r="H1018" s="30"/>
      <c r="I1018" s="30"/>
      <c r="J1018" s="48"/>
      <c r="K1018" s="27"/>
    </row>
    <row r="1019" spans="1:226" s="28" customFormat="1" ht="15" hidden="1" customHeight="1">
      <c r="A1019" s="1254"/>
      <c r="B1019" s="1255"/>
      <c r="C1019" s="1256"/>
      <c r="D1019" s="1257"/>
      <c r="E1019" s="41"/>
      <c r="F1019" s="30">
        <f t="shared" si="411"/>
        <v>0</v>
      </c>
      <c r="G1019" s="30"/>
      <c r="H1019" s="30"/>
      <c r="I1019" s="30"/>
      <c r="J1019" s="48"/>
      <c r="K1019" s="27"/>
    </row>
    <row r="1020" spans="1:226" s="28" customFormat="1" ht="22.5" customHeight="1">
      <c r="A1020" s="1254" t="s">
        <v>111</v>
      </c>
      <c r="B1020" s="1255" t="s">
        <v>142</v>
      </c>
      <c r="C1020" s="1256">
        <v>852</v>
      </c>
      <c r="D1020" s="1257" t="s">
        <v>82</v>
      </c>
      <c r="E1020" s="34" t="s">
        <v>32</v>
      </c>
      <c r="F1020" s="35">
        <f t="shared" ref="F1020:J1020" si="412">SUM(F1021,F1050)</f>
        <v>10978425</v>
      </c>
      <c r="G1020" s="35">
        <f t="shared" si="412"/>
        <v>239658</v>
      </c>
      <c r="H1020" s="35">
        <f t="shared" si="412"/>
        <v>10738767</v>
      </c>
      <c r="I1020" s="35">
        <f t="shared" si="412"/>
        <v>0</v>
      </c>
      <c r="J1020" s="46">
        <f t="shared" si="412"/>
        <v>0</v>
      </c>
      <c r="K1020" s="27"/>
      <c r="L1020" s="27"/>
      <c r="M1020" s="27"/>
      <c r="N1020" s="27"/>
      <c r="O1020" s="27"/>
      <c r="P1020" s="27"/>
      <c r="Q1020" s="27"/>
      <c r="R1020" s="27"/>
      <c r="S1020" s="27"/>
      <c r="T1020" s="27"/>
      <c r="U1020" s="27"/>
      <c r="V1020" s="27"/>
      <c r="W1020" s="27"/>
      <c r="X1020" s="27"/>
      <c r="Y1020" s="27"/>
      <c r="Z1020" s="27"/>
      <c r="AA1020" s="27"/>
      <c r="AB1020" s="27"/>
      <c r="AC1020" s="27"/>
      <c r="AD1020" s="27"/>
      <c r="AE1020" s="27"/>
      <c r="AF1020" s="27"/>
      <c r="AG1020" s="27"/>
      <c r="AH1020" s="27"/>
      <c r="AI1020" s="27"/>
      <c r="AJ1020" s="27"/>
      <c r="AK1020" s="27"/>
      <c r="AL1020" s="27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27"/>
      <c r="AX1020" s="27"/>
      <c r="AY1020" s="27"/>
      <c r="AZ1020" s="27"/>
      <c r="BA1020" s="27"/>
      <c r="BB1020" s="27"/>
      <c r="BC1020" s="27"/>
      <c r="BD1020" s="27"/>
      <c r="BE1020" s="27"/>
      <c r="BF1020" s="27"/>
      <c r="BG1020" s="27"/>
      <c r="BH1020" s="27"/>
      <c r="BI1020" s="27"/>
      <c r="BJ1020" s="27"/>
      <c r="BK1020" s="27"/>
      <c r="BL1020" s="27"/>
      <c r="BM1020" s="27"/>
      <c r="BN1020" s="27"/>
      <c r="BO1020" s="27"/>
      <c r="BP1020" s="27"/>
      <c r="BQ1020" s="27"/>
      <c r="BR1020" s="27"/>
      <c r="BS1020" s="27"/>
      <c r="BT1020" s="27"/>
      <c r="BU1020" s="27"/>
      <c r="BV1020" s="27"/>
      <c r="BW1020" s="27"/>
      <c r="BX1020" s="27"/>
      <c r="BY1020" s="27"/>
      <c r="BZ1020" s="27"/>
      <c r="CA1020" s="27"/>
      <c r="CB1020" s="27"/>
      <c r="CC1020" s="27"/>
      <c r="CD1020" s="27"/>
      <c r="CE1020" s="27"/>
      <c r="CF1020" s="27"/>
      <c r="CG1020" s="27"/>
      <c r="CH1020" s="27"/>
      <c r="CI1020" s="27"/>
      <c r="CJ1020" s="27"/>
      <c r="CK1020" s="27"/>
      <c r="CL1020" s="27"/>
      <c r="CM1020" s="27"/>
      <c r="CN1020" s="27"/>
      <c r="CO1020" s="27"/>
      <c r="CP1020" s="27"/>
      <c r="CQ1020" s="27"/>
      <c r="CR1020" s="27"/>
      <c r="CS1020" s="27"/>
      <c r="CT1020" s="27"/>
      <c r="CU1020" s="27"/>
      <c r="CV1020" s="27"/>
      <c r="CW1020" s="27"/>
      <c r="CX1020" s="27"/>
      <c r="CY1020" s="27"/>
      <c r="CZ1020" s="27"/>
      <c r="DA1020" s="27"/>
      <c r="DB1020" s="27"/>
      <c r="DC1020" s="27"/>
      <c r="DD1020" s="27"/>
      <c r="DE1020" s="27"/>
      <c r="DF1020" s="27"/>
      <c r="DG1020" s="27"/>
      <c r="DH1020" s="27"/>
      <c r="DI1020" s="27"/>
      <c r="DJ1020" s="27"/>
      <c r="DK1020" s="27"/>
      <c r="DL1020" s="27"/>
      <c r="DM1020" s="27"/>
      <c r="DN1020" s="27"/>
      <c r="DO1020" s="27"/>
      <c r="DP1020" s="27"/>
      <c r="DQ1020" s="27"/>
      <c r="DR1020" s="27"/>
      <c r="DS1020" s="27"/>
      <c r="DT1020" s="27"/>
      <c r="DU1020" s="27"/>
      <c r="DV1020" s="27"/>
      <c r="DW1020" s="27"/>
      <c r="DX1020" s="27"/>
      <c r="DY1020" s="27"/>
      <c r="DZ1020" s="27"/>
      <c r="EA1020" s="27"/>
      <c r="EB1020" s="27"/>
      <c r="EC1020" s="27"/>
      <c r="ED1020" s="27"/>
      <c r="EE1020" s="27"/>
      <c r="EF1020" s="27"/>
      <c r="EG1020" s="27"/>
      <c r="EH1020" s="27"/>
      <c r="EI1020" s="27"/>
      <c r="EJ1020" s="27"/>
      <c r="EK1020" s="27"/>
      <c r="EL1020" s="27"/>
      <c r="EM1020" s="27"/>
      <c r="EN1020" s="27"/>
      <c r="EO1020" s="27"/>
      <c r="EP1020" s="27"/>
      <c r="EQ1020" s="27"/>
      <c r="ER1020" s="27"/>
      <c r="ES1020" s="27"/>
      <c r="ET1020" s="27"/>
      <c r="EU1020" s="27"/>
      <c r="EV1020" s="27"/>
      <c r="EW1020" s="27"/>
      <c r="EX1020" s="27"/>
      <c r="EY1020" s="27"/>
      <c r="EZ1020" s="27"/>
      <c r="FA1020" s="27"/>
      <c r="FB1020" s="27"/>
      <c r="FC1020" s="27"/>
      <c r="FD1020" s="27"/>
      <c r="FE1020" s="27"/>
      <c r="FF1020" s="27"/>
      <c r="FG1020" s="27"/>
      <c r="FH1020" s="27"/>
      <c r="FI1020" s="27"/>
      <c r="FJ1020" s="27"/>
      <c r="FK1020" s="27"/>
      <c r="FL1020" s="27"/>
      <c r="FM1020" s="27"/>
      <c r="FN1020" s="27"/>
      <c r="FO1020" s="27"/>
      <c r="FP1020" s="27"/>
      <c r="FQ1020" s="27"/>
      <c r="FR1020" s="27"/>
      <c r="FS1020" s="27"/>
      <c r="FT1020" s="27"/>
      <c r="FU1020" s="27"/>
      <c r="FV1020" s="27"/>
      <c r="FW1020" s="27"/>
      <c r="FX1020" s="27"/>
      <c r="FY1020" s="27"/>
      <c r="FZ1020" s="27"/>
      <c r="GA1020" s="27"/>
      <c r="GB1020" s="27"/>
      <c r="GC1020" s="27"/>
      <c r="GD1020" s="27"/>
      <c r="GE1020" s="27"/>
      <c r="GF1020" s="27"/>
      <c r="GG1020" s="27"/>
      <c r="GH1020" s="27"/>
      <c r="GI1020" s="27"/>
      <c r="GJ1020" s="27"/>
      <c r="GK1020" s="27"/>
      <c r="GL1020" s="27"/>
      <c r="GM1020" s="27"/>
      <c r="GN1020" s="27"/>
      <c r="GO1020" s="27"/>
      <c r="GP1020" s="27"/>
      <c r="GQ1020" s="27"/>
      <c r="GR1020" s="27"/>
      <c r="GS1020" s="27"/>
      <c r="GT1020" s="27"/>
      <c r="GU1020" s="27"/>
      <c r="GV1020" s="27"/>
      <c r="GW1020" s="27"/>
      <c r="GX1020" s="27"/>
      <c r="GY1020" s="27"/>
      <c r="GZ1020" s="27"/>
      <c r="HA1020" s="27"/>
      <c r="HB1020" s="27"/>
      <c r="HC1020" s="27"/>
      <c r="HD1020" s="27"/>
      <c r="HE1020" s="27"/>
      <c r="HF1020" s="27"/>
      <c r="HG1020" s="27"/>
      <c r="HH1020" s="27"/>
      <c r="HI1020" s="27"/>
      <c r="HJ1020" s="27"/>
      <c r="HK1020" s="27"/>
      <c r="HL1020" s="27"/>
      <c r="HM1020" s="27"/>
      <c r="HN1020" s="27"/>
      <c r="HO1020" s="27"/>
      <c r="HP1020" s="27"/>
      <c r="HQ1020" s="27"/>
      <c r="HR1020" s="27"/>
    </row>
    <row r="1021" spans="1:226" s="28" customFormat="1" ht="21">
      <c r="A1021" s="1254"/>
      <c r="B1021" s="1255"/>
      <c r="C1021" s="1256"/>
      <c r="D1021" s="1257"/>
      <c r="E1021" s="31" t="s">
        <v>75</v>
      </c>
      <c r="F1021" s="32">
        <f t="shared" ref="F1021:J1021" si="413">SUM(F1022,F1024,F1033)</f>
        <v>2281812</v>
      </c>
      <c r="G1021" s="32">
        <f t="shared" si="413"/>
        <v>239658</v>
      </c>
      <c r="H1021" s="32">
        <f t="shared" si="413"/>
        <v>2042154</v>
      </c>
      <c r="I1021" s="32">
        <f t="shared" si="413"/>
        <v>0</v>
      </c>
      <c r="J1021" s="47">
        <f t="shared" si="413"/>
        <v>0</v>
      </c>
      <c r="K1021" s="27"/>
    </row>
    <row r="1022" spans="1:226" s="28" customFormat="1" ht="15" customHeight="1">
      <c r="A1022" s="1254"/>
      <c r="B1022" s="1255"/>
      <c r="C1022" s="1256"/>
      <c r="D1022" s="1257"/>
      <c r="E1022" s="38" t="s">
        <v>113</v>
      </c>
      <c r="F1022" s="29">
        <f>SUM(F1023:F1023)</f>
        <v>684091</v>
      </c>
      <c r="G1022" s="29">
        <f t="shared" ref="G1022:J1022" si="414">SUM(G1023:G1023)</f>
        <v>0</v>
      </c>
      <c r="H1022" s="29">
        <f t="shared" si="414"/>
        <v>684091</v>
      </c>
      <c r="I1022" s="29">
        <f t="shared" si="414"/>
        <v>0</v>
      </c>
      <c r="J1022" s="49">
        <f t="shared" si="414"/>
        <v>0</v>
      </c>
      <c r="K1022" s="27"/>
    </row>
    <row r="1023" spans="1:226" s="28" customFormat="1" ht="12">
      <c r="A1023" s="1254"/>
      <c r="B1023" s="1255"/>
      <c r="C1023" s="1256"/>
      <c r="D1023" s="1257"/>
      <c r="E1023" s="66" t="s">
        <v>115</v>
      </c>
      <c r="F1023" s="30">
        <f>SUM(G1023:J1023)</f>
        <v>684091</v>
      </c>
      <c r="G1023" s="30"/>
      <c r="H1023" s="30">
        <v>684091</v>
      </c>
      <c r="I1023" s="30"/>
      <c r="J1023" s="48"/>
      <c r="K1023" s="27"/>
    </row>
    <row r="1024" spans="1:226" s="28" customFormat="1" ht="22.5">
      <c r="A1024" s="1254"/>
      <c r="B1024" s="1255"/>
      <c r="C1024" s="1256"/>
      <c r="D1024" s="1257"/>
      <c r="E1024" s="38" t="s">
        <v>61</v>
      </c>
      <c r="F1024" s="29">
        <f t="shared" ref="F1024:J1024" si="415">SUM(F1025:F1032)</f>
        <v>473890</v>
      </c>
      <c r="G1024" s="29">
        <f t="shared" si="415"/>
        <v>71083</v>
      </c>
      <c r="H1024" s="29">
        <f t="shared" si="415"/>
        <v>402807</v>
      </c>
      <c r="I1024" s="29">
        <f t="shared" si="415"/>
        <v>0</v>
      </c>
      <c r="J1024" s="49">
        <f t="shared" si="415"/>
        <v>0</v>
      </c>
      <c r="K1024" s="27"/>
    </row>
    <row r="1025" spans="1:11" s="28" customFormat="1" ht="12">
      <c r="A1025" s="1254"/>
      <c r="B1025" s="1255"/>
      <c r="C1025" s="1256"/>
      <c r="D1025" s="1257"/>
      <c r="E1025" s="66" t="s">
        <v>150</v>
      </c>
      <c r="F1025" s="30">
        <f>SUM(G1025:J1025)</f>
        <v>56198</v>
      </c>
      <c r="G1025" s="30">
        <v>56198</v>
      </c>
      <c r="H1025" s="30"/>
      <c r="I1025" s="30"/>
      <c r="J1025" s="48"/>
      <c r="K1025" s="27"/>
    </row>
    <row r="1026" spans="1:11" s="28" customFormat="1" ht="12">
      <c r="A1026" s="1254"/>
      <c r="B1026" s="1255"/>
      <c r="C1026" s="1256"/>
      <c r="D1026" s="1257"/>
      <c r="E1026" s="66" t="s">
        <v>88</v>
      </c>
      <c r="F1026" s="30">
        <f t="shared" ref="F1026:F1032" si="416">SUM(G1026:J1026)</f>
        <v>318454</v>
      </c>
      <c r="G1026" s="30"/>
      <c r="H1026" s="30">
        <v>318454</v>
      </c>
      <c r="I1026" s="30"/>
      <c r="J1026" s="48"/>
      <c r="K1026" s="27"/>
    </row>
    <row r="1027" spans="1:11" s="28" customFormat="1" ht="12">
      <c r="A1027" s="1254"/>
      <c r="B1027" s="1255"/>
      <c r="C1027" s="1256"/>
      <c r="D1027" s="1257"/>
      <c r="E1027" s="66" t="s">
        <v>151</v>
      </c>
      <c r="F1027" s="30">
        <f t="shared" si="416"/>
        <v>3261</v>
      </c>
      <c r="G1027" s="30">
        <v>3261</v>
      </c>
      <c r="H1027" s="30"/>
      <c r="I1027" s="30"/>
      <c r="J1027" s="48"/>
      <c r="K1027" s="27"/>
    </row>
    <row r="1028" spans="1:11" s="28" customFormat="1" ht="12">
      <c r="A1028" s="1254"/>
      <c r="B1028" s="1255"/>
      <c r="C1028" s="1256"/>
      <c r="D1028" s="1257"/>
      <c r="E1028" s="66" t="s">
        <v>89</v>
      </c>
      <c r="F1028" s="30">
        <f t="shared" si="416"/>
        <v>18482</v>
      </c>
      <c r="G1028" s="30"/>
      <c r="H1028" s="30">
        <v>18482</v>
      </c>
      <c r="I1028" s="30"/>
      <c r="J1028" s="48"/>
      <c r="K1028" s="27"/>
    </row>
    <row r="1029" spans="1:11" s="28" customFormat="1" ht="12">
      <c r="A1029" s="1254"/>
      <c r="B1029" s="1255"/>
      <c r="C1029" s="1256"/>
      <c r="D1029" s="1257"/>
      <c r="E1029" s="66" t="s">
        <v>152</v>
      </c>
      <c r="F1029" s="30">
        <f t="shared" si="416"/>
        <v>10168</v>
      </c>
      <c r="G1029" s="30">
        <v>10168</v>
      </c>
      <c r="H1029" s="30"/>
      <c r="I1029" s="30"/>
      <c r="J1029" s="48"/>
      <c r="K1029" s="27"/>
    </row>
    <row r="1030" spans="1:11" s="28" customFormat="1" ht="12">
      <c r="A1030" s="1254"/>
      <c r="B1030" s="1255"/>
      <c r="C1030" s="1256"/>
      <c r="D1030" s="1257"/>
      <c r="E1030" s="66" t="s">
        <v>91</v>
      </c>
      <c r="F1030" s="30">
        <f t="shared" si="416"/>
        <v>57616</v>
      </c>
      <c r="G1030" s="30"/>
      <c r="H1030" s="30">
        <v>57616</v>
      </c>
      <c r="I1030" s="30"/>
      <c r="J1030" s="48"/>
      <c r="K1030" s="27"/>
    </row>
    <row r="1031" spans="1:11" s="28" customFormat="1" ht="12">
      <c r="A1031" s="1254"/>
      <c r="B1031" s="1255"/>
      <c r="C1031" s="1256"/>
      <c r="D1031" s="1257"/>
      <c r="E1031" s="66" t="s">
        <v>153</v>
      </c>
      <c r="F1031" s="30">
        <f t="shared" si="416"/>
        <v>1456</v>
      </c>
      <c r="G1031" s="30">
        <v>1456</v>
      </c>
      <c r="H1031" s="30"/>
      <c r="I1031" s="30"/>
      <c r="J1031" s="48"/>
      <c r="K1031" s="27"/>
    </row>
    <row r="1032" spans="1:11" s="28" customFormat="1" ht="12">
      <c r="A1032" s="1254"/>
      <c r="B1032" s="1255"/>
      <c r="C1032" s="1256"/>
      <c r="D1032" s="1257"/>
      <c r="E1032" s="66" t="s">
        <v>92</v>
      </c>
      <c r="F1032" s="30">
        <f t="shared" si="416"/>
        <v>8255</v>
      </c>
      <c r="G1032" s="30"/>
      <c r="H1032" s="30">
        <v>8255</v>
      </c>
      <c r="I1032" s="30"/>
      <c r="J1032" s="48"/>
      <c r="K1032" s="27"/>
    </row>
    <row r="1033" spans="1:11" s="28" customFormat="1" ht="22.5">
      <c r="A1033" s="1254"/>
      <c r="B1033" s="1255"/>
      <c r="C1033" s="1256"/>
      <c r="D1033" s="1257"/>
      <c r="E1033" s="38" t="s">
        <v>62</v>
      </c>
      <c r="F1033" s="29">
        <f t="shared" ref="F1033:J1033" si="417">SUM(F1034:F1049)</f>
        <v>1123831</v>
      </c>
      <c r="G1033" s="29">
        <f t="shared" si="417"/>
        <v>168575</v>
      </c>
      <c r="H1033" s="29">
        <f t="shared" si="417"/>
        <v>955256</v>
      </c>
      <c r="I1033" s="29">
        <f t="shared" si="417"/>
        <v>0</v>
      </c>
      <c r="J1033" s="49">
        <f t="shared" si="417"/>
        <v>0</v>
      </c>
      <c r="K1033" s="27"/>
    </row>
    <row r="1034" spans="1:11" s="28" customFormat="1" ht="12">
      <c r="A1034" s="1254"/>
      <c r="B1034" s="1255"/>
      <c r="C1034" s="1256"/>
      <c r="D1034" s="1257"/>
      <c r="E1034" s="66" t="s">
        <v>154</v>
      </c>
      <c r="F1034" s="30">
        <f>SUM(G1034:J1034)</f>
        <v>4853</v>
      </c>
      <c r="G1034" s="30">
        <v>4853</v>
      </c>
      <c r="H1034" s="30"/>
      <c r="I1034" s="30"/>
      <c r="J1034" s="48"/>
      <c r="K1034" s="27"/>
    </row>
    <row r="1035" spans="1:11" s="28" customFormat="1" ht="12">
      <c r="A1035" s="1254"/>
      <c r="B1035" s="1255"/>
      <c r="C1035" s="1256"/>
      <c r="D1035" s="1257"/>
      <c r="E1035" s="66" t="s">
        <v>94</v>
      </c>
      <c r="F1035" s="30">
        <f t="shared" ref="F1035:F1049" si="418">SUM(G1035:J1035)</f>
        <v>27501</v>
      </c>
      <c r="G1035" s="30"/>
      <c r="H1035" s="30">
        <v>27501</v>
      </c>
      <c r="I1035" s="30"/>
      <c r="J1035" s="48"/>
      <c r="K1035" s="27"/>
    </row>
    <row r="1036" spans="1:11" s="28" customFormat="1" ht="12">
      <c r="A1036" s="1254"/>
      <c r="B1036" s="1255"/>
      <c r="C1036" s="1256"/>
      <c r="D1036" s="1257"/>
      <c r="E1036" s="66" t="s">
        <v>155</v>
      </c>
      <c r="F1036" s="30">
        <f t="shared" si="418"/>
        <v>165</v>
      </c>
      <c r="G1036" s="30">
        <v>165</v>
      </c>
      <c r="H1036" s="30"/>
      <c r="I1036" s="30"/>
      <c r="J1036" s="48"/>
      <c r="K1036" s="27"/>
    </row>
    <row r="1037" spans="1:11" s="28" customFormat="1" ht="12">
      <c r="A1037" s="1254"/>
      <c r="B1037" s="1255"/>
      <c r="C1037" s="1256"/>
      <c r="D1037" s="1257"/>
      <c r="E1037" s="66" t="s">
        <v>95</v>
      </c>
      <c r="F1037" s="30">
        <f t="shared" si="418"/>
        <v>935</v>
      </c>
      <c r="G1037" s="30"/>
      <c r="H1037" s="30">
        <v>935</v>
      </c>
      <c r="I1037" s="30"/>
      <c r="J1037" s="48"/>
      <c r="K1037" s="27"/>
    </row>
    <row r="1038" spans="1:11" s="28" customFormat="1" ht="12">
      <c r="A1038" s="1254"/>
      <c r="B1038" s="1255"/>
      <c r="C1038" s="1256"/>
      <c r="D1038" s="1257"/>
      <c r="E1038" s="66" t="s">
        <v>156</v>
      </c>
      <c r="F1038" s="30">
        <f t="shared" si="418"/>
        <v>159050</v>
      </c>
      <c r="G1038" s="30">
        <v>159050</v>
      </c>
      <c r="H1038" s="30"/>
      <c r="I1038" s="30"/>
      <c r="J1038" s="48"/>
      <c r="K1038" s="27"/>
    </row>
    <row r="1039" spans="1:11" s="28" customFormat="1" ht="12">
      <c r="A1039" s="1254"/>
      <c r="B1039" s="1255"/>
      <c r="C1039" s="1256"/>
      <c r="D1039" s="1257"/>
      <c r="E1039" s="66" t="s">
        <v>99</v>
      </c>
      <c r="F1039" s="30">
        <f t="shared" si="418"/>
        <v>901279</v>
      </c>
      <c r="G1039" s="30"/>
      <c r="H1039" s="30">
        <v>901279</v>
      </c>
      <c r="I1039" s="30"/>
      <c r="J1039" s="48"/>
      <c r="K1039" s="27"/>
    </row>
    <row r="1040" spans="1:11" s="28" customFormat="1" ht="12">
      <c r="A1040" s="1254"/>
      <c r="B1040" s="1255"/>
      <c r="C1040" s="1256"/>
      <c r="D1040" s="1257"/>
      <c r="E1040" s="66" t="s">
        <v>157</v>
      </c>
      <c r="F1040" s="30">
        <f t="shared" si="418"/>
        <v>82</v>
      </c>
      <c r="G1040" s="30">
        <v>82</v>
      </c>
      <c r="H1040" s="30"/>
      <c r="I1040" s="30"/>
      <c r="J1040" s="48"/>
      <c r="K1040" s="27"/>
    </row>
    <row r="1041" spans="1:226" s="28" customFormat="1" ht="12">
      <c r="A1041" s="1254"/>
      <c r="B1041" s="1255"/>
      <c r="C1041" s="1256"/>
      <c r="D1041" s="1257"/>
      <c r="E1041" s="66" t="s">
        <v>116</v>
      </c>
      <c r="F1041" s="30">
        <f t="shared" si="418"/>
        <v>463</v>
      </c>
      <c r="G1041" s="30"/>
      <c r="H1041" s="30">
        <v>463</v>
      </c>
      <c r="I1041" s="30"/>
      <c r="J1041" s="48"/>
      <c r="K1041" s="27"/>
    </row>
    <row r="1042" spans="1:226" s="28" customFormat="1" ht="12">
      <c r="A1042" s="1254"/>
      <c r="B1042" s="1255"/>
      <c r="C1042" s="1256"/>
      <c r="D1042" s="1257"/>
      <c r="E1042" s="66" t="s">
        <v>158</v>
      </c>
      <c r="F1042" s="30">
        <f t="shared" si="418"/>
        <v>435</v>
      </c>
      <c r="G1042" s="30">
        <v>435</v>
      </c>
      <c r="H1042" s="30"/>
      <c r="I1042" s="30"/>
      <c r="J1042" s="48"/>
      <c r="K1042" s="27"/>
    </row>
    <row r="1043" spans="1:226" s="28" customFormat="1" ht="12">
      <c r="A1043" s="1254"/>
      <c r="B1043" s="1255"/>
      <c r="C1043" s="1256"/>
      <c r="D1043" s="1257"/>
      <c r="E1043" s="66" t="s">
        <v>100</v>
      </c>
      <c r="F1043" s="30">
        <f t="shared" si="418"/>
        <v>2468</v>
      </c>
      <c r="G1043" s="30"/>
      <c r="H1043" s="30">
        <v>2468</v>
      </c>
      <c r="I1043" s="30"/>
      <c r="J1043" s="48"/>
      <c r="K1043" s="27"/>
    </row>
    <row r="1044" spans="1:226" s="28" customFormat="1" ht="12">
      <c r="A1044" s="1254"/>
      <c r="B1044" s="1255"/>
      <c r="C1044" s="1256"/>
      <c r="D1044" s="1257"/>
      <c r="E1044" s="66" t="s">
        <v>159</v>
      </c>
      <c r="F1044" s="30">
        <f t="shared" si="418"/>
        <v>574</v>
      </c>
      <c r="G1044" s="30">
        <v>574</v>
      </c>
      <c r="H1044" s="30"/>
      <c r="I1044" s="30"/>
      <c r="J1044" s="48"/>
      <c r="K1044" s="27"/>
    </row>
    <row r="1045" spans="1:226" s="28" customFormat="1" ht="12">
      <c r="A1045" s="1254"/>
      <c r="B1045" s="1255"/>
      <c r="C1045" s="1256"/>
      <c r="D1045" s="1257"/>
      <c r="E1045" s="66" t="s">
        <v>102</v>
      </c>
      <c r="F1045" s="30">
        <f t="shared" si="418"/>
        <v>3254</v>
      </c>
      <c r="G1045" s="30"/>
      <c r="H1045" s="30">
        <v>3254</v>
      </c>
      <c r="I1045" s="30"/>
      <c r="J1045" s="48"/>
      <c r="K1045" s="27"/>
    </row>
    <row r="1046" spans="1:226" s="28" customFormat="1" ht="12">
      <c r="A1046" s="1254"/>
      <c r="B1046" s="1255"/>
      <c r="C1046" s="1256"/>
      <c r="D1046" s="1257"/>
      <c r="E1046" s="66" t="s">
        <v>160</v>
      </c>
      <c r="F1046" s="30">
        <f t="shared" si="418"/>
        <v>2571</v>
      </c>
      <c r="G1046" s="30">
        <v>2571</v>
      </c>
      <c r="H1046" s="30"/>
      <c r="I1046" s="30"/>
      <c r="J1046" s="48"/>
      <c r="K1046" s="27"/>
    </row>
    <row r="1047" spans="1:226" s="28" customFormat="1" ht="12">
      <c r="A1047" s="1254"/>
      <c r="B1047" s="1255"/>
      <c r="C1047" s="1256"/>
      <c r="D1047" s="1257"/>
      <c r="E1047" s="66" t="s">
        <v>104</v>
      </c>
      <c r="F1047" s="30">
        <f t="shared" si="418"/>
        <v>14570</v>
      </c>
      <c r="G1047" s="30"/>
      <c r="H1047" s="30">
        <v>14570</v>
      </c>
      <c r="I1047" s="30"/>
      <c r="J1047" s="48"/>
      <c r="K1047" s="27"/>
    </row>
    <row r="1048" spans="1:226" s="28" customFormat="1" ht="12">
      <c r="A1048" s="1254"/>
      <c r="B1048" s="1255"/>
      <c r="C1048" s="1256"/>
      <c r="D1048" s="1257"/>
      <c r="E1048" s="66" t="s">
        <v>161</v>
      </c>
      <c r="F1048" s="30">
        <f t="shared" si="418"/>
        <v>845</v>
      </c>
      <c r="G1048" s="30">
        <v>845</v>
      </c>
      <c r="H1048" s="30"/>
      <c r="I1048" s="30"/>
      <c r="J1048" s="48"/>
      <c r="K1048" s="27"/>
    </row>
    <row r="1049" spans="1:226" s="28" customFormat="1" ht="12">
      <c r="A1049" s="1254"/>
      <c r="B1049" s="1255"/>
      <c r="C1049" s="1256"/>
      <c r="D1049" s="1257"/>
      <c r="E1049" s="66" t="s">
        <v>106</v>
      </c>
      <c r="F1049" s="30">
        <f t="shared" si="418"/>
        <v>4786</v>
      </c>
      <c r="G1049" s="30"/>
      <c r="H1049" s="30">
        <v>4786</v>
      </c>
      <c r="I1049" s="30"/>
      <c r="J1049" s="48"/>
      <c r="K1049" s="27"/>
    </row>
    <row r="1050" spans="1:226" s="28" customFormat="1" ht="20.100000000000001" customHeight="1">
      <c r="A1050" s="1254"/>
      <c r="B1050" s="1255"/>
      <c r="C1050" s="1256"/>
      <c r="D1050" s="1257"/>
      <c r="E1050" s="33" t="s">
        <v>63</v>
      </c>
      <c r="F1050" s="32">
        <f t="shared" ref="F1050:J1050" si="419">SUM(F1051:F1051)</f>
        <v>8696613</v>
      </c>
      <c r="G1050" s="32">
        <f t="shared" si="419"/>
        <v>0</v>
      </c>
      <c r="H1050" s="32">
        <f t="shared" si="419"/>
        <v>8696613</v>
      </c>
      <c r="I1050" s="32">
        <f t="shared" si="419"/>
        <v>0</v>
      </c>
      <c r="J1050" s="47">
        <f t="shared" si="419"/>
        <v>0</v>
      </c>
      <c r="K1050" s="27"/>
    </row>
    <row r="1051" spans="1:226" s="28" customFormat="1" thickBot="1">
      <c r="A1051" s="1266"/>
      <c r="B1051" s="1267"/>
      <c r="C1051" s="1268"/>
      <c r="D1051" s="1269"/>
      <c r="E1051" s="68" t="s">
        <v>114</v>
      </c>
      <c r="F1051" s="51">
        <f t="shared" ref="F1051" si="420">SUM(G1051:J1051)</f>
        <v>8696613</v>
      </c>
      <c r="G1051" s="51"/>
      <c r="H1051" s="51">
        <v>8696613</v>
      </c>
      <c r="I1051" s="51"/>
      <c r="J1051" s="52"/>
      <c r="K1051" s="27"/>
    </row>
    <row r="1052" spans="1:226" s="24" customFormat="1" ht="20.100000000000001" customHeight="1">
      <c r="A1052" s="606" t="s">
        <v>39</v>
      </c>
      <c r="B1052" s="1262" t="s">
        <v>44</v>
      </c>
      <c r="C1052" s="1262"/>
      <c r="D1052" s="1262"/>
      <c r="E1052" s="1262"/>
      <c r="F1052" s="607">
        <f>F1054+F1081</f>
        <v>3570000</v>
      </c>
      <c r="G1052" s="607">
        <f t="shared" ref="G1052:J1052" si="421">G1054+G1081</f>
        <v>80000</v>
      </c>
      <c r="H1052" s="607">
        <f t="shared" si="421"/>
        <v>3490000</v>
      </c>
      <c r="I1052" s="607">
        <f t="shared" si="421"/>
        <v>0</v>
      </c>
      <c r="J1052" s="608">
        <f t="shared" si="421"/>
        <v>0</v>
      </c>
    </row>
    <row r="1053" spans="1:226" s="4" customFormat="1">
      <c r="A1053" s="1263"/>
      <c r="B1053" s="1264"/>
      <c r="C1053" s="1264"/>
      <c r="D1053" s="1264"/>
      <c r="E1053" s="1264"/>
      <c r="F1053" s="1264"/>
      <c r="G1053" s="1264"/>
      <c r="H1053" s="1264"/>
      <c r="I1053" s="1264"/>
      <c r="J1053" s="1265"/>
    </row>
    <row r="1054" spans="1:226" s="28" customFormat="1" ht="22.5" customHeight="1">
      <c r="A1054" s="1254" t="s">
        <v>33</v>
      </c>
      <c r="B1054" s="1255" t="s">
        <v>166</v>
      </c>
      <c r="C1054" s="1256">
        <v>801</v>
      </c>
      <c r="D1054" s="1257" t="s">
        <v>78</v>
      </c>
      <c r="E1054" s="34" t="s">
        <v>32</v>
      </c>
      <c r="F1054" s="35">
        <f>SUM(F1055,F1078)</f>
        <v>347390</v>
      </c>
      <c r="G1054" s="35">
        <f t="shared" ref="G1054:J1054" si="422">SUM(G1055,G1078)</f>
        <v>80000</v>
      </c>
      <c r="H1054" s="35">
        <f t="shared" si="422"/>
        <v>267390</v>
      </c>
      <c r="I1054" s="35">
        <f t="shared" si="422"/>
        <v>0</v>
      </c>
      <c r="J1054" s="46">
        <f t="shared" si="422"/>
        <v>0</v>
      </c>
      <c r="K1054" s="27"/>
      <c r="L1054" s="27"/>
      <c r="M1054" s="27"/>
      <c r="N1054" s="27"/>
      <c r="O1054" s="27"/>
      <c r="P1054" s="27"/>
      <c r="Q1054" s="27"/>
      <c r="R1054" s="27"/>
      <c r="S1054" s="27"/>
      <c r="T1054" s="27"/>
      <c r="U1054" s="27"/>
      <c r="V1054" s="27"/>
      <c r="W1054" s="27"/>
      <c r="X1054" s="27"/>
      <c r="Y1054" s="27"/>
      <c r="Z1054" s="27"/>
      <c r="AA1054" s="27"/>
      <c r="AB1054" s="27"/>
      <c r="AC1054" s="27"/>
      <c r="AD1054" s="27"/>
      <c r="AE1054" s="27"/>
      <c r="AF1054" s="27"/>
      <c r="AG1054" s="27"/>
      <c r="AH1054" s="27"/>
      <c r="AI1054" s="27"/>
      <c r="AJ1054" s="27"/>
      <c r="AK1054" s="27"/>
      <c r="AL1054" s="27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27"/>
      <c r="AX1054" s="27"/>
      <c r="AY1054" s="27"/>
      <c r="AZ1054" s="27"/>
      <c r="BA1054" s="27"/>
      <c r="BB1054" s="27"/>
      <c r="BC1054" s="27"/>
      <c r="BD1054" s="27"/>
      <c r="BE1054" s="27"/>
      <c r="BF1054" s="27"/>
      <c r="BG1054" s="27"/>
      <c r="BH1054" s="27"/>
      <c r="BI1054" s="27"/>
      <c r="BJ1054" s="27"/>
      <c r="BK1054" s="27"/>
      <c r="BL1054" s="27"/>
      <c r="BM1054" s="27"/>
      <c r="BN1054" s="27"/>
      <c r="BO1054" s="27"/>
      <c r="BP1054" s="27"/>
      <c r="BQ1054" s="27"/>
      <c r="BR1054" s="27"/>
      <c r="BS1054" s="27"/>
      <c r="BT1054" s="27"/>
      <c r="BU1054" s="27"/>
      <c r="BV1054" s="27"/>
      <c r="BW1054" s="27"/>
      <c r="BX1054" s="27"/>
      <c r="BY1054" s="27"/>
      <c r="BZ1054" s="27"/>
      <c r="CA1054" s="27"/>
      <c r="CB1054" s="27"/>
      <c r="CC1054" s="27"/>
      <c r="CD1054" s="27"/>
      <c r="CE1054" s="27"/>
      <c r="CF1054" s="27"/>
      <c r="CG1054" s="27"/>
      <c r="CH1054" s="27"/>
      <c r="CI1054" s="27"/>
      <c r="CJ1054" s="27"/>
      <c r="CK1054" s="27"/>
      <c r="CL1054" s="27"/>
      <c r="CM1054" s="27"/>
      <c r="CN1054" s="27"/>
      <c r="CO1054" s="27"/>
      <c r="CP1054" s="27"/>
      <c r="CQ1054" s="27"/>
      <c r="CR1054" s="27"/>
      <c r="CS1054" s="27"/>
      <c r="CT1054" s="27"/>
      <c r="CU1054" s="27"/>
      <c r="CV1054" s="27"/>
      <c r="CW1054" s="27"/>
      <c r="CX1054" s="27"/>
      <c r="CY1054" s="27"/>
      <c r="CZ1054" s="27"/>
      <c r="DA1054" s="27"/>
      <c r="DB1054" s="27"/>
      <c r="DC1054" s="27"/>
      <c r="DD1054" s="27"/>
      <c r="DE1054" s="27"/>
      <c r="DF1054" s="27"/>
      <c r="DG1054" s="27"/>
      <c r="DH1054" s="27"/>
      <c r="DI1054" s="27"/>
      <c r="DJ1054" s="27"/>
      <c r="DK1054" s="27"/>
      <c r="DL1054" s="27"/>
      <c r="DM1054" s="27"/>
      <c r="DN1054" s="27"/>
      <c r="DO1054" s="27"/>
      <c r="DP1054" s="27"/>
      <c r="DQ1054" s="27"/>
      <c r="DR1054" s="27"/>
      <c r="DS1054" s="27"/>
      <c r="DT1054" s="27"/>
      <c r="DU1054" s="27"/>
      <c r="DV1054" s="27"/>
      <c r="DW1054" s="27"/>
      <c r="DX1054" s="27"/>
      <c r="DY1054" s="27"/>
      <c r="DZ1054" s="27"/>
      <c r="EA1054" s="27"/>
      <c r="EB1054" s="27"/>
      <c r="EC1054" s="27"/>
      <c r="ED1054" s="27"/>
      <c r="EE1054" s="27"/>
      <c r="EF1054" s="27"/>
      <c r="EG1054" s="27"/>
      <c r="EH1054" s="27"/>
      <c r="EI1054" s="27"/>
      <c r="EJ1054" s="27"/>
      <c r="EK1054" s="27"/>
      <c r="EL1054" s="27"/>
      <c r="EM1054" s="27"/>
      <c r="EN1054" s="27"/>
      <c r="EO1054" s="27"/>
      <c r="EP1054" s="27"/>
      <c r="EQ1054" s="27"/>
      <c r="ER1054" s="27"/>
      <c r="ES1054" s="27"/>
      <c r="ET1054" s="27"/>
      <c r="EU1054" s="27"/>
      <c r="EV1054" s="27"/>
      <c r="EW1054" s="27"/>
      <c r="EX1054" s="27"/>
      <c r="EY1054" s="27"/>
      <c r="EZ1054" s="27"/>
      <c r="FA1054" s="27"/>
      <c r="FB1054" s="27"/>
      <c r="FC1054" s="27"/>
      <c r="FD1054" s="27"/>
      <c r="FE1054" s="27"/>
      <c r="FF1054" s="27"/>
      <c r="FG1054" s="27"/>
      <c r="FH1054" s="27"/>
      <c r="FI1054" s="27"/>
      <c r="FJ1054" s="27"/>
      <c r="FK1054" s="27"/>
      <c r="FL1054" s="27"/>
      <c r="FM1054" s="27"/>
      <c r="FN1054" s="27"/>
      <c r="FO1054" s="27"/>
      <c r="FP1054" s="27"/>
      <c r="FQ1054" s="27"/>
      <c r="FR1054" s="27"/>
      <c r="FS1054" s="27"/>
      <c r="FT1054" s="27"/>
      <c r="FU1054" s="27"/>
      <c r="FV1054" s="27"/>
      <c r="FW1054" s="27"/>
      <c r="FX1054" s="27"/>
      <c r="FY1054" s="27"/>
      <c r="FZ1054" s="27"/>
      <c r="GA1054" s="27"/>
      <c r="GB1054" s="27"/>
      <c r="GC1054" s="27"/>
      <c r="GD1054" s="27"/>
      <c r="GE1054" s="27"/>
      <c r="GF1054" s="27"/>
      <c r="GG1054" s="27"/>
      <c r="GH1054" s="27"/>
      <c r="GI1054" s="27"/>
      <c r="GJ1054" s="27"/>
      <c r="GK1054" s="27"/>
      <c r="GL1054" s="27"/>
      <c r="GM1054" s="27"/>
      <c r="GN1054" s="27"/>
      <c r="GO1054" s="27"/>
      <c r="GP1054" s="27"/>
      <c r="GQ1054" s="27"/>
      <c r="GR1054" s="27"/>
      <c r="GS1054" s="27"/>
      <c r="GT1054" s="27"/>
      <c r="GU1054" s="27"/>
      <c r="GV1054" s="27"/>
      <c r="GW1054" s="27"/>
      <c r="GX1054" s="27"/>
      <c r="GY1054" s="27"/>
      <c r="GZ1054" s="27"/>
      <c r="HA1054" s="27"/>
      <c r="HB1054" s="27"/>
      <c r="HC1054" s="27"/>
      <c r="HD1054" s="27"/>
      <c r="HE1054" s="27"/>
      <c r="HF1054" s="27"/>
      <c r="HG1054" s="27"/>
      <c r="HH1054" s="27"/>
      <c r="HI1054" s="27"/>
      <c r="HJ1054" s="27"/>
      <c r="HK1054" s="27"/>
      <c r="HL1054" s="27"/>
      <c r="HM1054" s="27"/>
      <c r="HN1054" s="27"/>
      <c r="HO1054" s="27"/>
      <c r="HP1054" s="27"/>
      <c r="HQ1054" s="27"/>
      <c r="HR1054" s="27"/>
    </row>
    <row r="1055" spans="1:226" s="28" customFormat="1" ht="21">
      <c r="A1055" s="1254"/>
      <c r="B1055" s="1255"/>
      <c r="C1055" s="1256"/>
      <c r="D1055" s="1257"/>
      <c r="E1055" s="31" t="s">
        <v>75</v>
      </c>
      <c r="F1055" s="32">
        <f>SUM(F1056,F1067)</f>
        <v>347390</v>
      </c>
      <c r="G1055" s="32">
        <f t="shared" ref="G1055:J1055" si="423">SUM(G1056,G1067)</f>
        <v>80000</v>
      </c>
      <c r="H1055" s="32">
        <f t="shared" si="423"/>
        <v>267390</v>
      </c>
      <c r="I1055" s="32">
        <f t="shared" si="423"/>
        <v>0</v>
      </c>
      <c r="J1055" s="47">
        <f t="shared" si="423"/>
        <v>0</v>
      </c>
      <c r="K1055" s="27"/>
    </row>
    <row r="1056" spans="1:226" s="28" customFormat="1" ht="22.5">
      <c r="A1056" s="1254"/>
      <c r="B1056" s="1255"/>
      <c r="C1056" s="1256"/>
      <c r="D1056" s="1257"/>
      <c r="E1056" s="38" t="s">
        <v>61</v>
      </c>
      <c r="F1056" s="29">
        <f>SUM(F1057:F1066)</f>
        <v>70275</v>
      </c>
      <c r="G1056" s="29">
        <f t="shared" ref="G1056:J1056" si="424">SUM(G1057:G1066)</f>
        <v>10542</v>
      </c>
      <c r="H1056" s="29">
        <f t="shared" si="424"/>
        <v>59733</v>
      </c>
      <c r="I1056" s="29">
        <f t="shared" si="424"/>
        <v>0</v>
      </c>
      <c r="J1056" s="49">
        <f t="shared" si="424"/>
        <v>0</v>
      </c>
      <c r="K1056" s="27"/>
    </row>
    <row r="1057" spans="1:11" s="28" customFormat="1" ht="12">
      <c r="A1057" s="1254"/>
      <c r="B1057" s="1255"/>
      <c r="C1057" s="1256"/>
      <c r="D1057" s="1257"/>
      <c r="E1057" s="66" t="s">
        <v>88</v>
      </c>
      <c r="F1057" s="30">
        <f>SUM(G1057:J1057)</f>
        <v>36157</v>
      </c>
      <c r="G1057" s="30"/>
      <c r="H1057" s="30">
        <v>36157</v>
      </c>
      <c r="I1057" s="30"/>
      <c r="J1057" s="48"/>
      <c r="K1057" s="27"/>
    </row>
    <row r="1058" spans="1:11" s="28" customFormat="1" ht="12">
      <c r="A1058" s="1254"/>
      <c r="B1058" s="1255"/>
      <c r="C1058" s="1256"/>
      <c r="D1058" s="1257"/>
      <c r="E1058" s="66" t="s">
        <v>47</v>
      </c>
      <c r="F1058" s="30">
        <f t="shared" ref="F1058:F1065" si="425">SUM(G1058:J1058)</f>
        <v>6381</v>
      </c>
      <c r="G1058" s="30">
        <v>6381</v>
      </c>
      <c r="H1058" s="30"/>
      <c r="I1058" s="30"/>
      <c r="J1058" s="48"/>
      <c r="K1058" s="27"/>
    </row>
    <row r="1059" spans="1:11" s="28" customFormat="1" ht="12">
      <c r="A1059" s="1254"/>
      <c r="B1059" s="1255"/>
      <c r="C1059" s="1256"/>
      <c r="D1059" s="1257"/>
      <c r="E1059" s="66" t="s">
        <v>89</v>
      </c>
      <c r="F1059" s="30">
        <f t="shared" si="425"/>
        <v>2394</v>
      </c>
      <c r="G1059" s="30"/>
      <c r="H1059" s="30">
        <v>2394</v>
      </c>
      <c r="I1059" s="30"/>
      <c r="J1059" s="48"/>
      <c r="K1059" s="27"/>
    </row>
    <row r="1060" spans="1:11" s="28" customFormat="1" ht="12">
      <c r="A1060" s="1254"/>
      <c r="B1060" s="1255"/>
      <c r="C1060" s="1256"/>
      <c r="D1060" s="1257"/>
      <c r="E1060" s="66" t="s">
        <v>90</v>
      </c>
      <c r="F1060" s="30">
        <f t="shared" si="425"/>
        <v>423</v>
      </c>
      <c r="G1060" s="30">
        <v>423</v>
      </c>
      <c r="H1060" s="30"/>
      <c r="I1060" s="30"/>
      <c r="J1060" s="48"/>
      <c r="K1060" s="27"/>
    </row>
    <row r="1061" spans="1:11" s="28" customFormat="1" ht="12">
      <c r="A1061" s="1254"/>
      <c r="B1061" s="1255"/>
      <c r="C1061" s="1256"/>
      <c r="D1061" s="1257"/>
      <c r="E1061" s="66" t="s">
        <v>91</v>
      </c>
      <c r="F1061" s="30">
        <f t="shared" si="425"/>
        <v>9502</v>
      </c>
      <c r="G1061" s="30"/>
      <c r="H1061" s="30">
        <v>9502</v>
      </c>
      <c r="I1061" s="30"/>
      <c r="J1061" s="48"/>
      <c r="K1061" s="27"/>
    </row>
    <row r="1062" spans="1:11" s="28" customFormat="1" ht="12">
      <c r="A1062" s="1254"/>
      <c r="B1062" s="1255"/>
      <c r="C1062" s="1256"/>
      <c r="D1062" s="1257"/>
      <c r="E1062" s="66" t="s">
        <v>49</v>
      </c>
      <c r="F1062" s="30">
        <f t="shared" si="425"/>
        <v>1677</v>
      </c>
      <c r="G1062" s="30">
        <v>1677</v>
      </c>
      <c r="H1062" s="30"/>
      <c r="I1062" s="30"/>
      <c r="J1062" s="48"/>
      <c r="K1062" s="27"/>
    </row>
    <row r="1063" spans="1:11" s="28" customFormat="1" ht="12">
      <c r="A1063" s="1254"/>
      <c r="B1063" s="1255"/>
      <c r="C1063" s="1256"/>
      <c r="D1063" s="1257"/>
      <c r="E1063" s="66" t="s">
        <v>92</v>
      </c>
      <c r="F1063" s="30">
        <f t="shared" si="425"/>
        <v>1360</v>
      </c>
      <c r="G1063" s="30"/>
      <c r="H1063" s="30">
        <v>1360</v>
      </c>
      <c r="I1063" s="30"/>
      <c r="J1063" s="48"/>
      <c r="K1063" s="27"/>
    </row>
    <row r="1064" spans="1:11" s="28" customFormat="1" ht="12">
      <c r="A1064" s="1254"/>
      <c r="B1064" s="1255"/>
      <c r="C1064" s="1256"/>
      <c r="D1064" s="1257"/>
      <c r="E1064" s="66" t="s">
        <v>51</v>
      </c>
      <c r="F1064" s="30">
        <f t="shared" si="425"/>
        <v>240</v>
      </c>
      <c r="G1064" s="30">
        <v>240</v>
      </c>
      <c r="H1064" s="30"/>
      <c r="I1064" s="30"/>
      <c r="J1064" s="48"/>
      <c r="K1064" s="27"/>
    </row>
    <row r="1065" spans="1:11" s="28" customFormat="1" ht="12">
      <c r="A1065" s="1254"/>
      <c r="B1065" s="1255"/>
      <c r="C1065" s="1256"/>
      <c r="D1065" s="1257"/>
      <c r="E1065" s="66" t="s">
        <v>93</v>
      </c>
      <c r="F1065" s="30">
        <f t="shared" si="425"/>
        <v>10320</v>
      </c>
      <c r="G1065" s="30"/>
      <c r="H1065" s="30">
        <v>10320</v>
      </c>
      <c r="I1065" s="30"/>
      <c r="J1065" s="48"/>
      <c r="K1065" s="27"/>
    </row>
    <row r="1066" spans="1:11" s="28" customFormat="1" ht="12">
      <c r="A1066" s="1254"/>
      <c r="B1066" s="1255"/>
      <c r="C1066" s="1256"/>
      <c r="D1066" s="1257"/>
      <c r="E1066" s="66" t="s">
        <v>53</v>
      </c>
      <c r="F1066" s="30">
        <f>SUM(G1066:J1066)</f>
        <v>1821</v>
      </c>
      <c r="G1066" s="30">
        <v>1821</v>
      </c>
      <c r="H1066" s="30"/>
      <c r="I1066" s="30"/>
      <c r="J1066" s="48"/>
      <c r="K1066" s="27"/>
    </row>
    <row r="1067" spans="1:11" s="28" customFormat="1" ht="22.5">
      <c r="A1067" s="1254"/>
      <c r="B1067" s="1255"/>
      <c r="C1067" s="1256"/>
      <c r="D1067" s="1257"/>
      <c r="E1067" s="38" t="s">
        <v>62</v>
      </c>
      <c r="F1067" s="29">
        <f>SUM(F1068:F1077)</f>
        <v>277115</v>
      </c>
      <c r="G1067" s="29">
        <f t="shared" ref="G1067:J1067" si="426">SUM(G1068:G1077)</f>
        <v>69458</v>
      </c>
      <c r="H1067" s="29">
        <f t="shared" si="426"/>
        <v>207657</v>
      </c>
      <c r="I1067" s="29">
        <f t="shared" si="426"/>
        <v>0</v>
      </c>
      <c r="J1067" s="49">
        <f t="shared" si="426"/>
        <v>0</v>
      </c>
      <c r="K1067" s="27"/>
    </row>
    <row r="1068" spans="1:11" s="28" customFormat="1" ht="12">
      <c r="A1068" s="1254"/>
      <c r="B1068" s="1255"/>
      <c r="C1068" s="1256"/>
      <c r="D1068" s="1257"/>
      <c r="E1068" s="66" t="s">
        <v>94</v>
      </c>
      <c r="F1068" s="30">
        <f>SUM(G1068:J1068)</f>
        <v>9805</v>
      </c>
      <c r="G1068" s="30"/>
      <c r="H1068" s="30">
        <v>9805</v>
      </c>
      <c r="I1068" s="30"/>
      <c r="J1068" s="48"/>
      <c r="K1068" s="27"/>
    </row>
    <row r="1069" spans="1:11" s="28" customFormat="1" ht="12">
      <c r="A1069" s="1254"/>
      <c r="B1069" s="1255"/>
      <c r="C1069" s="1256"/>
      <c r="D1069" s="1257"/>
      <c r="E1069" s="66" t="s">
        <v>55</v>
      </c>
      <c r="F1069" s="30">
        <f t="shared" ref="F1069:F1076" si="427">SUM(G1069:J1069)</f>
        <v>1730</v>
      </c>
      <c r="G1069" s="30">
        <v>1730</v>
      </c>
      <c r="H1069" s="30"/>
      <c r="I1069" s="30"/>
      <c r="J1069" s="48"/>
      <c r="K1069" s="27"/>
    </row>
    <row r="1070" spans="1:11" s="28" customFormat="1" ht="12">
      <c r="A1070" s="1254"/>
      <c r="B1070" s="1255"/>
      <c r="C1070" s="1256"/>
      <c r="D1070" s="1257"/>
      <c r="E1070" s="66" t="s">
        <v>168</v>
      </c>
      <c r="F1070" s="30">
        <f t="shared" si="427"/>
        <v>62851</v>
      </c>
      <c r="G1070" s="30"/>
      <c r="H1070" s="30">
        <v>62851</v>
      </c>
      <c r="I1070" s="30"/>
      <c r="J1070" s="48"/>
      <c r="K1070" s="27"/>
    </row>
    <row r="1071" spans="1:11" s="28" customFormat="1" ht="12">
      <c r="A1071" s="1254"/>
      <c r="B1071" s="1255"/>
      <c r="C1071" s="1256"/>
      <c r="D1071" s="1257"/>
      <c r="E1071" s="66" t="s">
        <v>169</v>
      </c>
      <c r="F1071" s="30">
        <f t="shared" si="427"/>
        <v>11091</v>
      </c>
      <c r="G1071" s="30">
        <v>11091</v>
      </c>
      <c r="H1071" s="30"/>
      <c r="I1071" s="30"/>
      <c r="J1071" s="48"/>
      <c r="K1071" s="27"/>
    </row>
    <row r="1072" spans="1:11" s="28" customFormat="1" ht="12">
      <c r="A1072" s="1254"/>
      <c r="B1072" s="1255"/>
      <c r="C1072" s="1256"/>
      <c r="D1072" s="1257"/>
      <c r="E1072" s="66" t="s">
        <v>95</v>
      </c>
      <c r="F1072" s="30">
        <f t="shared" si="427"/>
        <v>19963</v>
      </c>
      <c r="G1072" s="30"/>
      <c r="H1072" s="30">
        <v>19963</v>
      </c>
      <c r="I1072" s="30"/>
      <c r="J1072" s="48"/>
      <c r="K1072" s="27"/>
    </row>
    <row r="1073" spans="1:226" s="28" customFormat="1" ht="12">
      <c r="A1073" s="1254"/>
      <c r="B1073" s="1255"/>
      <c r="C1073" s="1256"/>
      <c r="D1073" s="1257"/>
      <c r="E1073" s="66" t="s">
        <v>96</v>
      </c>
      <c r="F1073" s="30">
        <f t="shared" si="427"/>
        <v>3523</v>
      </c>
      <c r="G1073" s="30">
        <v>3523</v>
      </c>
      <c r="H1073" s="30"/>
      <c r="I1073" s="30"/>
      <c r="J1073" s="48"/>
      <c r="K1073" s="27"/>
    </row>
    <row r="1074" spans="1:226" s="28" customFormat="1" ht="12">
      <c r="A1074" s="1254"/>
      <c r="B1074" s="1255"/>
      <c r="C1074" s="1256"/>
      <c r="D1074" s="1257"/>
      <c r="E1074" s="66" t="s">
        <v>99</v>
      </c>
      <c r="F1074" s="30">
        <f t="shared" si="427"/>
        <v>108322</v>
      </c>
      <c r="G1074" s="30"/>
      <c r="H1074" s="30">
        <v>108322</v>
      </c>
      <c r="I1074" s="30"/>
      <c r="J1074" s="48"/>
      <c r="K1074" s="27"/>
    </row>
    <row r="1075" spans="1:226" s="28" customFormat="1" ht="12">
      <c r="A1075" s="1254"/>
      <c r="B1075" s="1255"/>
      <c r="C1075" s="1256"/>
      <c r="D1075" s="1257"/>
      <c r="E1075" s="66" t="s">
        <v>57</v>
      </c>
      <c r="F1075" s="30">
        <f t="shared" si="427"/>
        <v>51929</v>
      </c>
      <c r="G1075" s="30">
        <v>51929</v>
      </c>
      <c r="H1075" s="30"/>
      <c r="I1075" s="30"/>
      <c r="J1075" s="48"/>
      <c r="K1075" s="27"/>
    </row>
    <row r="1076" spans="1:226" s="28" customFormat="1" ht="12">
      <c r="A1076" s="1254"/>
      <c r="B1076" s="1255"/>
      <c r="C1076" s="1256"/>
      <c r="D1076" s="1257"/>
      <c r="E1076" s="66" t="s">
        <v>100</v>
      </c>
      <c r="F1076" s="30">
        <f t="shared" si="427"/>
        <v>6716</v>
      </c>
      <c r="G1076" s="30"/>
      <c r="H1076" s="30">
        <v>6716</v>
      </c>
      <c r="I1076" s="30"/>
      <c r="J1076" s="48"/>
      <c r="K1076" s="27"/>
    </row>
    <row r="1077" spans="1:226" s="28" customFormat="1" ht="12">
      <c r="A1077" s="1254"/>
      <c r="B1077" s="1255"/>
      <c r="C1077" s="1256"/>
      <c r="D1077" s="1257"/>
      <c r="E1077" s="66" t="s">
        <v>101</v>
      </c>
      <c r="F1077" s="30">
        <f>SUM(G1077:J1077)</f>
        <v>1185</v>
      </c>
      <c r="G1077" s="30">
        <v>1185</v>
      </c>
      <c r="H1077" s="30"/>
      <c r="I1077" s="30"/>
      <c r="J1077" s="48"/>
      <c r="K1077" s="27"/>
    </row>
    <row r="1078" spans="1:226" s="28" customFormat="1" ht="20.100000000000001" customHeight="1">
      <c r="A1078" s="1254"/>
      <c r="B1078" s="1255"/>
      <c r="C1078" s="1256"/>
      <c r="D1078" s="1257"/>
      <c r="E1078" s="33" t="s">
        <v>63</v>
      </c>
      <c r="F1078" s="32">
        <f>SUM(F1079:F1080)</f>
        <v>0</v>
      </c>
      <c r="G1078" s="32">
        <f t="shared" ref="G1078:J1078" si="428">SUM(G1079:G1080)</f>
        <v>0</v>
      </c>
      <c r="H1078" s="32">
        <f t="shared" si="428"/>
        <v>0</v>
      </c>
      <c r="I1078" s="32">
        <f t="shared" si="428"/>
        <v>0</v>
      </c>
      <c r="J1078" s="47">
        <f t="shared" si="428"/>
        <v>0</v>
      </c>
      <c r="K1078" s="27"/>
    </row>
    <row r="1079" spans="1:226" s="28" customFormat="1" ht="15" hidden="1" customHeight="1">
      <c r="A1079" s="1254"/>
      <c r="B1079" s="1255"/>
      <c r="C1079" s="1256"/>
      <c r="D1079" s="1257"/>
      <c r="E1079" s="66"/>
      <c r="F1079" s="30">
        <f t="shared" ref="F1079:F1080" si="429">SUM(G1079:J1079)</f>
        <v>0</v>
      </c>
      <c r="G1079" s="30"/>
      <c r="H1079" s="30"/>
      <c r="I1079" s="30"/>
      <c r="J1079" s="48"/>
      <c r="K1079" s="27"/>
    </row>
    <row r="1080" spans="1:226" s="28" customFormat="1" ht="15" hidden="1" customHeight="1">
      <c r="A1080" s="1254"/>
      <c r="B1080" s="1255"/>
      <c r="C1080" s="1256"/>
      <c r="D1080" s="1257"/>
      <c r="E1080" s="41"/>
      <c r="F1080" s="30">
        <f t="shared" si="429"/>
        <v>0</v>
      </c>
      <c r="G1080" s="30"/>
      <c r="H1080" s="30"/>
      <c r="I1080" s="30"/>
      <c r="J1080" s="48"/>
      <c r="K1080" s="27"/>
    </row>
    <row r="1081" spans="1:226" s="28" customFormat="1" ht="22.5" customHeight="1">
      <c r="A1081" s="1254" t="s">
        <v>86</v>
      </c>
      <c r="B1081" s="1255" t="s">
        <v>167</v>
      </c>
      <c r="C1081" s="1256">
        <v>801</v>
      </c>
      <c r="D1081" s="1257" t="s">
        <v>78</v>
      </c>
      <c r="E1081" s="34" t="s">
        <v>32</v>
      </c>
      <c r="F1081" s="35">
        <f t="shared" ref="F1081:J1081" si="430">SUM(F1082,F1100)</f>
        <v>3222610</v>
      </c>
      <c r="G1081" s="35">
        <f t="shared" si="430"/>
        <v>0</v>
      </c>
      <c r="H1081" s="35">
        <f t="shared" si="430"/>
        <v>3222610</v>
      </c>
      <c r="I1081" s="35">
        <f t="shared" si="430"/>
        <v>0</v>
      </c>
      <c r="J1081" s="46">
        <f t="shared" si="430"/>
        <v>0</v>
      </c>
      <c r="K1081" s="27"/>
      <c r="L1081" s="27"/>
      <c r="M1081" s="27"/>
      <c r="N1081" s="27"/>
      <c r="O1081" s="27"/>
      <c r="P1081" s="27"/>
      <c r="Q1081" s="27"/>
      <c r="R1081" s="27"/>
      <c r="S1081" s="27"/>
      <c r="T1081" s="27"/>
      <c r="U1081" s="27"/>
      <c r="V1081" s="27"/>
      <c r="W1081" s="27"/>
      <c r="X1081" s="27"/>
      <c r="Y1081" s="27"/>
      <c r="Z1081" s="27"/>
      <c r="AA1081" s="27"/>
      <c r="AB1081" s="27"/>
      <c r="AC1081" s="27"/>
      <c r="AD1081" s="27"/>
      <c r="AE1081" s="27"/>
      <c r="AF1081" s="27"/>
      <c r="AG1081" s="27"/>
      <c r="AH1081" s="27"/>
      <c r="AI1081" s="27"/>
      <c r="AJ1081" s="27"/>
      <c r="AK1081" s="27"/>
      <c r="AL1081" s="27"/>
      <c r="AM1081" s="27"/>
      <c r="AN1081" s="27"/>
      <c r="AO1081" s="27"/>
      <c r="AP1081" s="27"/>
      <c r="AQ1081" s="27"/>
      <c r="AR1081" s="27"/>
      <c r="AS1081" s="27"/>
      <c r="AT1081" s="27"/>
      <c r="AU1081" s="27"/>
      <c r="AV1081" s="27"/>
      <c r="AW1081" s="27"/>
      <c r="AX1081" s="27"/>
      <c r="AY1081" s="27"/>
      <c r="AZ1081" s="27"/>
      <c r="BA1081" s="27"/>
      <c r="BB1081" s="27"/>
      <c r="BC1081" s="27"/>
      <c r="BD1081" s="27"/>
      <c r="BE1081" s="27"/>
      <c r="BF1081" s="27"/>
      <c r="BG1081" s="27"/>
      <c r="BH1081" s="27"/>
      <c r="BI1081" s="27"/>
      <c r="BJ1081" s="27"/>
      <c r="BK1081" s="27"/>
      <c r="BL1081" s="27"/>
      <c r="BM1081" s="27"/>
      <c r="BN1081" s="27"/>
      <c r="BO1081" s="27"/>
      <c r="BP1081" s="27"/>
      <c r="BQ1081" s="27"/>
      <c r="BR1081" s="27"/>
      <c r="BS1081" s="27"/>
      <c r="BT1081" s="27"/>
      <c r="BU1081" s="27"/>
      <c r="BV1081" s="27"/>
      <c r="BW1081" s="27"/>
      <c r="BX1081" s="27"/>
      <c r="BY1081" s="27"/>
      <c r="BZ1081" s="27"/>
      <c r="CA1081" s="27"/>
      <c r="CB1081" s="27"/>
      <c r="CC1081" s="27"/>
      <c r="CD1081" s="27"/>
      <c r="CE1081" s="27"/>
      <c r="CF1081" s="27"/>
      <c r="CG1081" s="27"/>
      <c r="CH1081" s="27"/>
      <c r="CI1081" s="27"/>
      <c r="CJ1081" s="27"/>
      <c r="CK1081" s="27"/>
      <c r="CL1081" s="27"/>
      <c r="CM1081" s="27"/>
      <c r="CN1081" s="27"/>
      <c r="CO1081" s="27"/>
      <c r="CP1081" s="27"/>
      <c r="CQ1081" s="27"/>
      <c r="CR1081" s="27"/>
      <c r="CS1081" s="27"/>
      <c r="CT1081" s="27"/>
      <c r="CU1081" s="27"/>
      <c r="CV1081" s="27"/>
      <c r="CW1081" s="27"/>
      <c r="CX1081" s="27"/>
      <c r="CY1081" s="27"/>
      <c r="CZ1081" s="27"/>
      <c r="DA1081" s="27"/>
      <c r="DB1081" s="27"/>
      <c r="DC1081" s="27"/>
      <c r="DD1081" s="27"/>
      <c r="DE1081" s="27"/>
      <c r="DF1081" s="27"/>
      <c r="DG1081" s="27"/>
      <c r="DH1081" s="27"/>
      <c r="DI1081" s="27"/>
      <c r="DJ1081" s="27"/>
      <c r="DK1081" s="27"/>
      <c r="DL1081" s="27"/>
      <c r="DM1081" s="27"/>
      <c r="DN1081" s="27"/>
      <c r="DO1081" s="27"/>
      <c r="DP1081" s="27"/>
      <c r="DQ1081" s="27"/>
      <c r="DR1081" s="27"/>
      <c r="DS1081" s="27"/>
      <c r="DT1081" s="27"/>
      <c r="DU1081" s="27"/>
      <c r="DV1081" s="27"/>
      <c r="DW1081" s="27"/>
      <c r="DX1081" s="27"/>
      <c r="DY1081" s="27"/>
      <c r="DZ1081" s="27"/>
      <c r="EA1081" s="27"/>
      <c r="EB1081" s="27"/>
      <c r="EC1081" s="27"/>
      <c r="ED1081" s="27"/>
      <c r="EE1081" s="27"/>
      <c r="EF1081" s="27"/>
      <c r="EG1081" s="27"/>
      <c r="EH1081" s="27"/>
      <c r="EI1081" s="27"/>
      <c r="EJ1081" s="27"/>
      <c r="EK1081" s="27"/>
      <c r="EL1081" s="27"/>
      <c r="EM1081" s="27"/>
      <c r="EN1081" s="27"/>
      <c r="EO1081" s="27"/>
      <c r="EP1081" s="27"/>
      <c r="EQ1081" s="27"/>
      <c r="ER1081" s="27"/>
      <c r="ES1081" s="27"/>
      <c r="ET1081" s="27"/>
      <c r="EU1081" s="27"/>
      <c r="EV1081" s="27"/>
      <c r="EW1081" s="27"/>
      <c r="EX1081" s="27"/>
      <c r="EY1081" s="27"/>
      <c r="EZ1081" s="27"/>
      <c r="FA1081" s="27"/>
      <c r="FB1081" s="27"/>
      <c r="FC1081" s="27"/>
      <c r="FD1081" s="27"/>
      <c r="FE1081" s="27"/>
      <c r="FF1081" s="27"/>
      <c r="FG1081" s="27"/>
      <c r="FH1081" s="27"/>
      <c r="FI1081" s="27"/>
      <c r="FJ1081" s="27"/>
      <c r="FK1081" s="27"/>
      <c r="FL1081" s="27"/>
      <c r="FM1081" s="27"/>
      <c r="FN1081" s="27"/>
      <c r="FO1081" s="27"/>
      <c r="FP1081" s="27"/>
      <c r="FQ1081" s="27"/>
      <c r="FR1081" s="27"/>
      <c r="FS1081" s="27"/>
      <c r="FT1081" s="27"/>
      <c r="FU1081" s="27"/>
      <c r="FV1081" s="27"/>
      <c r="FW1081" s="27"/>
      <c r="FX1081" s="27"/>
      <c r="FY1081" s="27"/>
      <c r="FZ1081" s="27"/>
      <c r="GA1081" s="27"/>
      <c r="GB1081" s="27"/>
      <c r="GC1081" s="27"/>
      <c r="GD1081" s="27"/>
      <c r="GE1081" s="27"/>
      <c r="GF1081" s="27"/>
      <c r="GG1081" s="27"/>
      <c r="GH1081" s="27"/>
      <c r="GI1081" s="27"/>
      <c r="GJ1081" s="27"/>
      <c r="GK1081" s="27"/>
      <c r="GL1081" s="27"/>
      <c r="GM1081" s="27"/>
      <c r="GN1081" s="27"/>
      <c r="GO1081" s="27"/>
      <c r="GP1081" s="27"/>
      <c r="GQ1081" s="27"/>
      <c r="GR1081" s="27"/>
      <c r="GS1081" s="27"/>
      <c r="GT1081" s="27"/>
      <c r="GU1081" s="27"/>
      <c r="GV1081" s="27"/>
      <c r="GW1081" s="27"/>
      <c r="GX1081" s="27"/>
      <c r="GY1081" s="27"/>
      <c r="GZ1081" s="27"/>
      <c r="HA1081" s="27"/>
      <c r="HB1081" s="27"/>
      <c r="HC1081" s="27"/>
      <c r="HD1081" s="27"/>
      <c r="HE1081" s="27"/>
      <c r="HF1081" s="27"/>
      <c r="HG1081" s="27"/>
      <c r="HH1081" s="27"/>
      <c r="HI1081" s="27"/>
      <c r="HJ1081" s="27"/>
      <c r="HK1081" s="27"/>
      <c r="HL1081" s="27"/>
      <c r="HM1081" s="27"/>
      <c r="HN1081" s="27"/>
      <c r="HO1081" s="27"/>
      <c r="HP1081" s="27"/>
      <c r="HQ1081" s="27"/>
      <c r="HR1081" s="27"/>
    </row>
    <row r="1082" spans="1:226" s="28" customFormat="1" ht="21">
      <c r="A1082" s="1254"/>
      <c r="B1082" s="1255"/>
      <c r="C1082" s="1256"/>
      <c r="D1082" s="1257"/>
      <c r="E1082" s="31" t="s">
        <v>75</v>
      </c>
      <c r="F1082" s="32">
        <f>SUM(F1083,F1089)</f>
        <v>3222610</v>
      </c>
      <c r="G1082" s="32">
        <f t="shared" ref="G1082:J1082" si="431">SUM(G1083,G1089)</f>
        <v>0</v>
      </c>
      <c r="H1082" s="32">
        <f t="shared" si="431"/>
        <v>3222610</v>
      </c>
      <c r="I1082" s="32">
        <f t="shared" si="431"/>
        <v>0</v>
      </c>
      <c r="J1082" s="47">
        <f t="shared" si="431"/>
        <v>0</v>
      </c>
      <c r="K1082" s="27"/>
    </row>
    <row r="1083" spans="1:226" s="28" customFormat="1" ht="22.5">
      <c r="A1083" s="1254"/>
      <c r="B1083" s="1255"/>
      <c r="C1083" s="1256"/>
      <c r="D1083" s="1257"/>
      <c r="E1083" s="38" t="s">
        <v>61</v>
      </c>
      <c r="F1083" s="29">
        <f>SUM(F1084:F1088)</f>
        <v>916077</v>
      </c>
      <c r="G1083" s="29">
        <f t="shared" ref="G1083:J1083" si="432">SUM(G1084:G1088)</f>
        <v>0</v>
      </c>
      <c r="H1083" s="29">
        <f t="shared" si="432"/>
        <v>916077</v>
      </c>
      <c r="I1083" s="29">
        <f t="shared" si="432"/>
        <v>0</v>
      </c>
      <c r="J1083" s="49">
        <f t="shared" si="432"/>
        <v>0</v>
      </c>
      <c r="K1083" s="27"/>
    </row>
    <row r="1084" spans="1:226" s="28" customFormat="1" ht="12">
      <c r="A1084" s="1254"/>
      <c r="B1084" s="1255"/>
      <c r="C1084" s="1256"/>
      <c r="D1084" s="1257"/>
      <c r="E1084" s="66" t="s">
        <v>88</v>
      </c>
      <c r="F1084" s="30">
        <f>SUM(G1084:J1084)</f>
        <v>639523</v>
      </c>
      <c r="G1084" s="30"/>
      <c r="H1084" s="30">
        <v>639523</v>
      </c>
      <c r="I1084" s="30"/>
      <c r="J1084" s="48"/>
      <c r="K1084" s="27"/>
    </row>
    <row r="1085" spans="1:226" s="28" customFormat="1" ht="12">
      <c r="A1085" s="1254"/>
      <c r="B1085" s="1255"/>
      <c r="C1085" s="1256"/>
      <c r="D1085" s="1257"/>
      <c r="E1085" s="66" t="s">
        <v>89</v>
      </c>
      <c r="F1085" s="30">
        <f t="shared" ref="F1085:F1087" si="433">SUM(G1085:J1085)</f>
        <v>50799</v>
      </c>
      <c r="G1085" s="30"/>
      <c r="H1085" s="30">
        <v>50799</v>
      </c>
      <c r="I1085" s="30"/>
      <c r="J1085" s="48"/>
      <c r="K1085" s="27"/>
    </row>
    <row r="1086" spans="1:226" s="28" customFormat="1" ht="12">
      <c r="A1086" s="1254"/>
      <c r="B1086" s="1255"/>
      <c r="C1086" s="1256"/>
      <c r="D1086" s="1257"/>
      <c r="E1086" s="66" t="s">
        <v>91</v>
      </c>
      <c r="F1086" s="30">
        <f t="shared" si="433"/>
        <v>156649</v>
      </c>
      <c r="G1086" s="30"/>
      <c r="H1086" s="30">
        <v>156649</v>
      </c>
      <c r="I1086" s="30"/>
      <c r="J1086" s="48"/>
      <c r="K1086" s="27"/>
    </row>
    <row r="1087" spans="1:226" s="28" customFormat="1" ht="12">
      <c r="A1087" s="1254"/>
      <c r="B1087" s="1255"/>
      <c r="C1087" s="1256"/>
      <c r="D1087" s="1257"/>
      <c r="E1087" s="66" t="s">
        <v>92</v>
      </c>
      <c r="F1087" s="30">
        <f t="shared" si="433"/>
        <v>22444</v>
      </c>
      <c r="G1087" s="30"/>
      <c r="H1087" s="30">
        <v>22444</v>
      </c>
      <c r="I1087" s="30"/>
      <c r="J1087" s="48"/>
      <c r="K1087" s="27"/>
    </row>
    <row r="1088" spans="1:226" s="28" customFormat="1" ht="12">
      <c r="A1088" s="1254"/>
      <c r="B1088" s="1255"/>
      <c r="C1088" s="1256"/>
      <c r="D1088" s="1257"/>
      <c r="E1088" s="66" t="s">
        <v>93</v>
      </c>
      <c r="F1088" s="30">
        <f>SUM(G1088:J1088)</f>
        <v>46662</v>
      </c>
      <c r="G1088" s="30"/>
      <c r="H1088" s="30">
        <v>46662</v>
      </c>
      <c r="I1088" s="30"/>
      <c r="J1088" s="48"/>
      <c r="K1088" s="27"/>
    </row>
    <row r="1089" spans="1:12" s="28" customFormat="1" ht="22.5">
      <c r="A1089" s="1254"/>
      <c r="B1089" s="1255"/>
      <c r="C1089" s="1256"/>
      <c r="D1089" s="1257"/>
      <c r="E1089" s="38" t="s">
        <v>62</v>
      </c>
      <c r="F1089" s="29">
        <f>SUM(F1090:F1099)</f>
        <v>2306533</v>
      </c>
      <c r="G1089" s="29">
        <f t="shared" ref="G1089:J1089" si="434">SUM(G1090:G1099)</f>
        <v>0</v>
      </c>
      <c r="H1089" s="29">
        <f t="shared" si="434"/>
        <v>2306533</v>
      </c>
      <c r="I1089" s="29">
        <f t="shared" si="434"/>
        <v>0</v>
      </c>
      <c r="J1089" s="49">
        <f t="shared" si="434"/>
        <v>0</v>
      </c>
      <c r="K1089" s="27"/>
    </row>
    <row r="1090" spans="1:12" s="28" customFormat="1" ht="12">
      <c r="A1090" s="1254"/>
      <c r="B1090" s="1255"/>
      <c r="C1090" s="1256"/>
      <c r="D1090" s="1257"/>
      <c r="E1090" s="66" t="s">
        <v>144</v>
      </c>
      <c r="F1090" s="30">
        <f>SUM(G1090:J1090)</f>
        <v>600</v>
      </c>
      <c r="G1090" s="30"/>
      <c r="H1090" s="30">
        <v>600</v>
      </c>
      <c r="I1090" s="30"/>
      <c r="J1090" s="48"/>
      <c r="K1090" s="27"/>
    </row>
    <row r="1091" spans="1:12" s="28" customFormat="1" ht="12">
      <c r="A1091" s="1254"/>
      <c r="B1091" s="1255"/>
      <c r="C1091" s="1256"/>
      <c r="D1091" s="1257"/>
      <c r="E1091" s="66" t="s">
        <v>94</v>
      </c>
      <c r="F1091" s="30">
        <f t="shared" ref="F1091:F1098" si="435">SUM(G1091:J1091)</f>
        <v>61194</v>
      </c>
      <c r="G1091" s="30"/>
      <c r="H1091" s="30">
        <v>61194</v>
      </c>
      <c r="I1091" s="30"/>
      <c r="J1091" s="48"/>
      <c r="K1091" s="27"/>
    </row>
    <row r="1092" spans="1:12" s="28" customFormat="1" ht="12">
      <c r="A1092" s="1254"/>
      <c r="B1092" s="1255"/>
      <c r="C1092" s="1256"/>
      <c r="D1092" s="1257"/>
      <c r="E1092" s="66" t="s">
        <v>168</v>
      </c>
      <c r="F1092" s="30">
        <f t="shared" si="435"/>
        <v>390064</v>
      </c>
      <c r="G1092" s="30"/>
      <c r="H1092" s="30">
        <v>390064</v>
      </c>
      <c r="I1092" s="30"/>
      <c r="J1092" s="48"/>
      <c r="K1092" s="27"/>
    </row>
    <row r="1093" spans="1:12" s="28" customFormat="1" ht="12">
      <c r="A1093" s="1254"/>
      <c r="B1093" s="1255"/>
      <c r="C1093" s="1256"/>
      <c r="D1093" s="1257"/>
      <c r="E1093" s="66" t="s">
        <v>95</v>
      </c>
      <c r="F1093" s="30">
        <f t="shared" si="435"/>
        <v>22972</v>
      </c>
      <c r="G1093" s="30"/>
      <c r="H1093" s="30">
        <v>22972</v>
      </c>
      <c r="I1093" s="30"/>
      <c r="J1093" s="48"/>
      <c r="K1093" s="27"/>
    </row>
    <row r="1094" spans="1:12" s="28" customFormat="1" ht="12">
      <c r="A1094" s="1254"/>
      <c r="B1094" s="1255"/>
      <c r="C1094" s="1256"/>
      <c r="D1094" s="1257"/>
      <c r="E1094" s="66" t="s">
        <v>146</v>
      </c>
      <c r="F1094" s="30">
        <f t="shared" si="435"/>
        <v>600</v>
      </c>
      <c r="G1094" s="30"/>
      <c r="H1094" s="30">
        <v>600</v>
      </c>
      <c r="I1094" s="30"/>
      <c r="J1094" s="48"/>
      <c r="K1094" s="27"/>
    </row>
    <row r="1095" spans="1:12" s="28" customFormat="1" ht="12">
      <c r="A1095" s="1254"/>
      <c r="B1095" s="1255"/>
      <c r="C1095" s="1256"/>
      <c r="D1095" s="1257"/>
      <c r="E1095" s="66" t="s">
        <v>99</v>
      </c>
      <c r="F1095" s="30">
        <f t="shared" si="435"/>
        <v>1752595</v>
      </c>
      <c r="G1095" s="30"/>
      <c r="H1095" s="30">
        <v>1752595</v>
      </c>
      <c r="I1095" s="30"/>
      <c r="J1095" s="48"/>
      <c r="K1095" s="27"/>
    </row>
    <row r="1096" spans="1:12" s="28" customFormat="1" ht="12">
      <c r="A1096" s="1254"/>
      <c r="B1096" s="1255"/>
      <c r="C1096" s="1256"/>
      <c r="D1096" s="1257"/>
      <c r="E1096" s="66" t="s">
        <v>118</v>
      </c>
      <c r="F1096" s="30">
        <f t="shared" si="435"/>
        <v>18000</v>
      </c>
      <c r="G1096" s="30"/>
      <c r="H1096" s="30">
        <v>18000</v>
      </c>
      <c r="I1096" s="30"/>
      <c r="J1096" s="48"/>
      <c r="K1096" s="27"/>
    </row>
    <row r="1097" spans="1:12" s="28" customFormat="1" ht="12">
      <c r="A1097" s="1254"/>
      <c r="B1097" s="1255"/>
      <c r="C1097" s="1256"/>
      <c r="D1097" s="1257"/>
      <c r="E1097" s="66" t="s">
        <v>100</v>
      </c>
      <c r="F1097" s="30">
        <f t="shared" si="435"/>
        <v>8400</v>
      </c>
      <c r="G1097" s="30"/>
      <c r="H1097" s="30">
        <v>8400</v>
      </c>
      <c r="I1097" s="30"/>
      <c r="J1097" s="48"/>
      <c r="K1097" s="27"/>
    </row>
    <row r="1098" spans="1:12" s="28" customFormat="1" ht="12">
      <c r="A1098" s="1254"/>
      <c r="B1098" s="1255"/>
      <c r="C1098" s="1256"/>
      <c r="D1098" s="1257"/>
      <c r="E1098" s="66" t="s">
        <v>106</v>
      </c>
      <c r="F1098" s="30">
        <f t="shared" si="435"/>
        <v>37350</v>
      </c>
      <c r="G1098" s="30"/>
      <c r="H1098" s="30">
        <v>37350</v>
      </c>
      <c r="I1098" s="30"/>
      <c r="J1098" s="48"/>
      <c r="K1098" s="27"/>
    </row>
    <row r="1099" spans="1:12" s="28" customFormat="1" ht="12">
      <c r="A1099" s="1254"/>
      <c r="B1099" s="1255"/>
      <c r="C1099" s="1256"/>
      <c r="D1099" s="1257"/>
      <c r="E1099" s="66" t="s">
        <v>120</v>
      </c>
      <c r="F1099" s="30">
        <f>SUM(G1099:J1099)</f>
        <v>14758</v>
      </c>
      <c r="G1099" s="30"/>
      <c r="H1099" s="30">
        <v>14758</v>
      </c>
      <c r="I1099" s="30"/>
      <c r="J1099" s="48"/>
      <c r="K1099" s="27"/>
    </row>
    <row r="1100" spans="1:12" s="28" customFormat="1" ht="20.100000000000001" customHeight="1" thickBot="1">
      <c r="A1100" s="1254"/>
      <c r="B1100" s="1255"/>
      <c r="C1100" s="1256"/>
      <c r="D1100" s="1257"/>
      <c r="E1100" s="33" t="s">
        <v>63</v>
      </c>
      <c r="F1100" s="32">
        <f>SUM(F1101:F1102)</f>
        <v>0</v>
      </c>
      <c r="G1100" s="32">
        <f t="shared" ref="G1100:J1100" si="436">SUM(G1101:G1102)</f>
        <v>0</v>
      </c>
      <c r="H1100" s="32">
        <f t="shared" si="436"/>
        <v>0</v>
      </c>
      <c r="I1100" s="32">
        <f t="shared" si="436"/>
        <v>0</v>
      </c>
      <c r="J1100" s="47">
        <f t="shared" si="436"/>
        <v>0</v>
      </c>
      <c r="K1100" s="27"/>
    </row>
    <row r="1101" spans="1:12" s="28" customFormat="1" ht="15" hidden="1" customHeight="1">
      <c r="A1101" s="1254"/>
      <c r="B1101" s="1255"/>
      <c r="C1101" s="1256"/>
      <c r="D1101" s="1257"/>
      <c r="E1101" s="66"/>
      <c r="F1101" s="30">
        <f t="shared" ref="F1101:F1102" si="437">SUM(G1101:J1101)</f>
        <v>0</v>
      </c>
      <c r="G1101" s="30"/>
      <c r="H1101" s="30"/>
      <c r="I1101" s="30"/>
      <c r="J1101" s="48"/>
      <c r="K1101" s="27"/>
    </row>
    <row r="1102" spans="1:12" s="28" customFormat="1" ht="15" hidden="1" customHeight="1" thickBot="1">
      <c r="A1102" s="1266"/>
      <c r="B1102" s="1267"/>
      <c r="C1102" s="1268"/>
      <c r="D1102" s="1269"/>
      <c r="E1102" s="50"/>
      <c r="F1102" s="51">
        <f t="shared" si="437"/>
        <v>0</v>
      </c>
      <c r="G1102" s="51"/>
      <c r="H1102" s="51"/>
      <c r="I1102" s="51"/>
      <c r="J1102" s="52"/>
      <c r="K1102" s="27"/>
    </row>
    <row r="1103" spans="1:12" s="24" customFormat="1" ht="20.100000000000001" customHeight="1" thickBot="1">
      <c r="A1103" s="1296" t="s">
        <v>256</v>
      </c>
      <c r="B1103" s="1297"/>
      <c r="C1103" s="1297"/>
      <c r="D1103" s="1297"/>
      <c r="E1103" s="1298"/>
      <c r="F1103" s="597">
        <f>F8+F555+F693+F813+F942+F1052</f>
        <v>948361281</v>
      </c>
      <c r="G1103" s="597">
        <f t="shared" ref="G1103:J1103" si="438">G8+G555+G693+G813+G942+G1052</f>
        <v>108947703</v>
      </c>
      <c r="H1103" s="597">
        <f t="shared" si="438"/>
        <v>661760517</v>
      </c>
      <c r="I1103" s="597">
        <f t="shared" si="438"/>
        <v>176129211</v>
      </c>
      <c r="J1103" s="598">
        <f t="shared" si="438"/>
        <v>1523850</v>
      </c>
      <c r="L1103" s="42"/>
    </row>
    <row r="1104" spans="1:12">
      <c r="E1104" s="26"/>
    </row>
    <row r="1105" spans="2:11">
      <c r="E1105" s="25"/>
    </row>
    <row r="1106" spans="2:11">
      <c r="B1106" s="25"/>
      <c r="C1106" s="527"/>
      <c r="D1106" s="527"/>
      <c r="E1106" s="25"/>
      <c r="F1106" s="74"/>
      <c r="G1106" s="25"/>
      <c r="H1106" s="25"/>
      <c r="I1106" s="25"/>
      <c r="J1106" s="25"/>
      <c r="K1106" s="25"/>
    </row>
    <row r="1107" spans="2:11" s="16" customFormat="1">
      <c r="B1107" s="523"/>
      <c r="C1107" s="528"/>
      <c r="D1107" s="528"/>
      <c r="E1107" s="523"/>
      <c r="F1107" s="524"/>
      <c r="G1107" s="524"/>
      <c r="H1107" s="524"/>
      <c r="I1107" s="524"/>
      <c r="J1107" s="524"/>
      <c r="K1107" s="523"/>
    </row>
    <row r="1108" spans="2:11" s="16" customFormat="1">
      <c r="B1108" s="523"/>
      <c r="C1108" s="528"/>
      <c r="D1108" s="528"/>
      <c r="E1108" s="523"/>
      <c r="F1108" s="524"/>
      <c r="G1108" s="524"/>
      <c r="H1108" s="524"/>
      <c r="I1108" s="524"/>
      <c r="J1108" s="524"/>
      <c r="K1108" s="523"/>
    </row>
    <row r="1109" spans="2:11" s="16" customFormat="1">
      <c r="B1109" s="523"/>
      <c r="C1109" s="528"/>
      <c r="D1109" s="528"/>
      <c r="E1109" s="523"/>
      <c r="F1109" s="524"/>
      <c r="G1109" s="524"/>
      <c r="H1109" s="524"/>
      <c r="I1109" s="524"/>
      <c r="J1109" s="524"/>
      <c r="K1109" s="523"/>
    </row>
    <row r="1110" spans="2:11">
      <c r="B1110" s="25"/>
      <c r="C1110" s="527"/>
      <c r="D1110" s="527"/>
      <c r="E1110" s="25"/>
      <c r="F1110" s="74"/>
      <c r="G1110" s="74"/>
      <c r="H1110" s="74"/>
      <c r="I1110" s="74"/>
      <c r="J1110" s="74"/>
      <c r="K1110" s="25"/>
    </row>
    <row r="1111" spans="2:11" s="60" customFormat="1">
      <c r="B1111" s="529"/>
      <c r="C1111" s="530"/>
      <c r="D1111" s="530"/>
      <c r="E1111" s="529"/>
      <c r="F1111" s="531"/>
      <c r="G1111" s="531"/>
      <c r="H1111" s="531"/>
      <c r="I1111" s="531"/>
      <c r="J1111" s="531"/>
      <c r="K1111" s="529"/>
    </row>
    <row r="1112" spans="2:11" s="60" customFormat="1">
      <c r="B1112" s="529"/>
      <c r="C1112" s="530"/>
      <c r="D1112" s="530"/>
      <c r="E1112" s="529"/>
      <c r="F1112" s="531"/>
      <c r="G1112" s="531"/>
      <c r="H1112" s="531"/>
      <c r="I1112" s="531"/>
      <c r="J1112" s="531"/>
      <c r="K1112" s="531"/>
    </row>
    <row r="1113" spans="2:11">
      <c r="B1113" s="25"/>
      <c r="C1113" s="527"/>
      <c r="D1113" s="527"/>
      <c r="E1113" s="25"/>
      <c r="F1113" s="74"/>
      <c r="G1113" s="74"/>
      <c r="H1113" s="74"/>
      <c r="I1113" s="74"/>
      <c r="J1113" s="74"/>
      <c r="K1113" s="74"/>
    </row>
    <row r="1114" spans="2:11" s="60" customFormat="1">
      <c r="B1114" s="529"/>
      <c r="C1114" s="530"/>
      <c r="D1114" s="530"/>
      <c r="E1114" s="529"/>
      <c r="F1114" s="531"/>
      <c r="G1114" s="531"/>
      <c r="H1114" s="531"/>
      <c r="I1114" s="531"/>
      <c r="J1114" s="531"/>
      <c r="K1114" s="529"/>
    </row>
    <row r="1115" spans="2:11" s="60" customFormat="1">
      <c r="B1115" s="529"/>
      <c r="C1115" s="530"/>
      <c r="D1115" s="530"/>
      <c r="E1115" s="529"/>
      <c r="F1115" s="531"/>
      <c r="G1115" s="531"/>
      <c r="H1115" s="531"/>
      <c r="I1115" s="531"/>
      <c r="J1115" s="531"/>
      <c r="K1115" s="529"/>
    </row>
    <row r="1116" spans="2:11">
      <c r="B1116" s="25"/>
      <c r="C1116" s="527"/>
      <c r="D1116" s="527"/>
      <c r="E1116" s="25"/>
      <c r="F1116" s="74"/>
      <c r="G1116" s="74"/>
      <c r="H1116" s="74"/>
      <c r="I1116" s="74"/>
      <c r="J1116" s="74"/>
      <c r="K1116" s="25"/>
    </row>
    <row r="1117" spans="2:11" s="60" customFormat="1">
      <c r="B1117" s="529"/>
      <c r="C1117" s="530"/>
      <c r="D1117" s="530"/>
      <c r="E1117" s="529"/>
      <c r="F1117" s="531"/>
      <c r="G1117" s="531"/>
      <c r="H1117" s="531"/>
      <c r="I1117" s="531"/>
      <c r="J1117" s="531"/>
      <c r="K1117" s="529"/>
    </row>
    <row r="1118" spans="2:11" s="60" customFormat="1">
      <c r="B1118" s="529"/>
      <c r="C1118" s="530"/>
      <c r="D1118" s="530"/>
      <c r="E1118" s="529"/>
      <c r="F1118" s="531"/>
      <c r="G1118" s="531"/>
      <c r="H1118" s="531"/>
      <c r="I1118" s="531"/>
      <c r="J1118" s="531"/>
      <c r="K1118" s="529"/>
    </row>
    <row r="1119" spans="2:11">
      <c r="B1119" s="25"/>
      <c r="C1119" s="527"/>
      <c r="D1119" s="527"/>
      <c r="E1119" s="25"/>
      <c r="F1119" s="74"/>
      <c r="G1119" s="74"/>
      <c r="H1119" s="74"/>
      <c r="I1119" s="74"/>
      <c r="J1119" s="74"/>
      <c r="K1119" s="25"/>
    </row>
    <row r="1120" spans="2:11">
      <c r="B1120" s="25"/>
      <c r="C1120" s="527"/>
      <c r="D1120" s="527"/>
      <c r="E1120" s="25"/>
      <c r="F1120" s="74"/>
      <c r="G1120" s="74"/>
      <c r="H1120" s="74"/>
      <c r="I1120" s="74"/>
      <c r="J1120" s="74"/>
      <c r="K1120" s="25"/>
    </row>
    <row r="1121" spans="2:11">
      <c r="B1121" s="25"/>
      <c r="C1121" s="527"/>
      <c r="D1121" s="527"/>
      <c r="E1121" s="25"/>
      <c r="F1121" s="74"/>
      <c r="G1121" s="74"/>
      <c r="H1121" s="74"/>
      <c r="I1121" s="74"/>
      <c r="J1121" s="74"/>
      <c r="K1121" s="25"/>
    </row>
    <row r="1122" spans="2:11" s="16" customFormat="1">
      <c r="B1122" s="523"/>
      <c r="C1122" s="528"/>
      <c r="D1122" s="528"/>
      <c r="E1122" s="523"/>
      <c r="F1122" s="524"/>
      <c r="G1122" s="524"/>
      <c r="H1122" s="524"/>
      <c r="I1122" s="524"/>
      <c r="J1122" s="524"/>
      <c r="K1122" s="523"/>
    </row>
    <row r="1123" spans="2:11">
      <c r="B1123" s="25"/>
      <c r="C1123" s="527"/>
      <c r="D1123" s="527"/>
      <c r="E1123" s="25"/>
      <c r="F1123" s="74"/>
      <c r="G1123" s="74"/>
      <c r="H1123" s="74"/>
      <c r="I1123" s="74"/>
      <c r="J1123" s="74"/>
      <c r="K1123" s="25"/>
    </row>
    <row r="1124" spans="2:11" s="60" customFormat="1">
      <c r="B1124" s="529"/>
      <c r="C1124" s="530"/>
      <c r="D1124" s="530"/>
      <c r="E1124" s="529"/>
      <c r="F1124" s="531"/>
      <c r="G1124" s="531"/>
      <c r="H1124" s="531"/>
      <c r="I1124" s="531"/>
      <c r="J1124" s="531"/>
      <c r="K1124" s="529"/>
    </row>
    <row r="1125" spans="2:11" s="60" customFormat="1">
      <c r="B1125" s="529"/>
      <c r="C1125" s="530"/>
      <c r="D1125" s="530"/>
      <c r="E1125" s="529"/>
      <c r="F1125" s="531"/>
      <c r="G1125" s="531"/>
      <c r="H1125" s="531"/>
      <c r="I1125" s="531"/>
      <c r="J1125" s="531"/>
      <c r="K1125" s="529"/>
    </row>
    <row r="1126" spans="2:11">
      <c r="B1126" s="25"/>
      <c r="C1126" s="527"/>
      <c r="D1126" s="527"/>
      <c r="E1126" s="25"/>
      <c r="F1126" s="74"/>
      <c r="G1126" s="74"/>
      <c r="H1126" s="74"/>
      <c r="I1126" s="74"/>
      <c r="J1126" s="74"/>
      <c r="K1126" s="25"/>
    </row>
    <row r="1127" spans="2:11" s="60" customFormat="1">
      <c r="B1127" s="529"/>
      <c r="C1127" s="530"/>
      <c r="D1127" s="530"/>
      <c r="E1127" s="529"/>
      <c r="F1127" s="531"/>
      <c r="G1127" s="531"/>
      <c r="H1127" s="531"/>
      <c r="I1127" s="531"/>
      <c r="J1127" s="531"/>
      <c r="K1127" s="529"/>
    </row>
    <row r="1128" spans="2:11" s="60" customFormat="1">
      <c r="B1128" s="529"/>
      <c r="C1128" s="530"/>
      <c r="D1128" s="530"/>
      <c r="E1128" s="529"/>
      <c r="F1128" s="531"/>
      <c r="G1128" s="531"/>
      <c r="H1128" s="531"/>
      <c r="I1128" s="531"/>
      <c r="J1128" s="531"/>
      <c r="K1128" s="529"/>
    </row>
    <row r="1129" spans="2:11">
      <c r="B1129" s="25"/>
      <c r="C1129" s="527"/>
      <c r="D1129" s="527"/>
      <c r="E1129" s="25"/>
      <c r="F1129" s="74"/>
      <c r="G1129" s="74"/>
      <c r="H1129" s="74"/>
      <c r="I1129" s="74"/>
      <c r="J1129" s="74"/>
      <c r="K1129" s="25"/>
    </row>
    <row r="1130" spans="2:11" s="60" customFormat="1">
      <c r="B1130" s="529"/>
      <c r="C1130" s="530"/>
      <c r="D1130" s="530"/>
      <c r="E1130" s="529"/>
      <c r="F1130" s="531"/>
      <c r="G1130" s="531"/>
      <c r="H1130" s="531"/>
      <c r="I1130" s="531"/>
      <c r="J1130" s="531"/>
      <c r="K1130" s="529"/>
    </row>
    <row r="1131" spans="2:11" s="60" customFormat="1">
      <c r="B1131" s="529"/>
      <c r="C1131" s="530"/>
      <c r="D1131" s="530"/>
      <c r="E1131" s="529"/>
      <c r="F1131" s="531"/>
      <c r="G1131" s="531"/>
      <c r="H1131" s="531"/>
      <c r="I1131" s="531"/>
      <c r="J1131" s="531"/>
      <c r="K1131" s="529"/>
    </row>
  </sheetData>
  <mergeCells count="295">
    <mergeCell ref="A1103:E1103"/>
    <mergeCell ref="A321:A332"/>
    <mergeCell ref="B321:B332"/>
    <mergeCell ref="C321:C332"/>
    <mergeCell ref="D321:D332"/>
    <mergeCell ref="A333:A343"/>
    <mergeCell ref="B333:B343"/>
    <mergeCell ref="C333:C343"/>
    <mergeCell ref="D333:D343"/>
    <mergeCell ref="A344:A354"/>
    <mergeCell ref="B344:B354"/>
    <mergeCell ref="C344:C354"/>
    <mergeCell ref="D344:D354"/>
    <mergeCell ref="A615:A625"/>
    <mergeCell ref="B615:B625"/>
    <mergeCell ref="C615:C625"/>
    <mergeCell ref="D615:D625"/>
    <mergeCell ref="A659:A670"/>
    <mergeCell ref="B659:B670"/>
    <mergeCell ref="C659:C670"/>
    <mergeCell ref="D659:D670"/>
    <mergeCell ref="A671:A681"/>
    <mergeCell ref="B671:B681"/>
    <mergeCell ref="C671:C681"/>
    <mergeCell ref="C217:C227"/>
    <mergeCell ref="D217:D227"/>
    <mergeCell ref="A172:A184"/>
    <mergeCell ref="B172:B184"/>
    <mergeCell ref="C172:C184"/>
    <mergeCell ref="D172:D184"/>
    <mergeCell ref="A185:A196"/>
    <mergeCell ref="B185:B196"/>
    <mergeCell ref="C185:C196"/>
    <mergeCell ref="D185:D196"/>
    <mergeCell ref="A207:A216"/>
    <mergeCell ref="B207:B216"/>
    <mergeCell ref="C207:C216"/>
    <mergeCell ref="D207:D216"/>
    <mergeCell ref="A593:A603"/>
    <mergeCell ref="B593:B603"/>
    <mergeCell ref="C593:C603"/>
    <mergeCell ref="D593:D603"/>
    <mergeCell ref="A604:A614"/>
    <mergeCell ref="B604:B614"/>
    <mergeCell ref="C604:C614"/>
    <mergeCell ref="D604:D614"/>
    <mergeCell ref="D671:D681"/>
    <mergeCell ref="A626:A636"/>
    <mergeCell ref="B626:B636"/>
    <mergeCell ref="C626:C636"/>
    <mergeCell ref="D626:D636"/>
    <mergeCell ref="A637:A647"/>
    <mergeCell ref="B637:B647"/>
    <mergeCell ref="C637:C647"/>
    <mergeCell ref="D637:D647"/>
    <mergeCell ref="A648:A658"/>
    <mergeCell ref="B648:B658"/>
    <mergeCell ref="C648:C658"/>
    <mergeCell ref="D648:D658"/>
    <mergeCell ref="A557:A567"/>
    <mergeCell ref="B557:B567"/>
    <mergeCell ref="C557:C567"/>
    <mergeCell ref="D557:D567"/>
    <mergeCell ref="A568:A579"/>
    <mergeCell ref="B568:B579"/>
    <mergeCell ref="C568:C579"/>
    <mergeCell ref="D568:D579"/>
    <mergeCell ref="A580:A592"/>
    <mergeCell ref="B580:B592"/>
    <mergeCell ref="C580:C592"/>
    <mergeCell ref="D580:D592"/>
    <mergeCell ref="C718:C729"/>
    <mergeCell ref="D718:D729"/>
    <mergeCell ref="A730:A740"/>
    <mergeCell ref="B730:B740"/>
    <mergeCell ref="C730:C740"/>
    <mergeCell ref="D730:D740"/>
    <mergeCell ref="A741:A752"/>
    <mergeCell ref="A864:A897"/>
    <mergeCell ref="B864:B897"/>
    <mergeCell ref="C864:C897"/>
    <mergeCell ref="D864:D897"/>
    <mergeCell ref="A789:A800"/>
    <mergeCell ref="D777:D788"/>
    <mergeCell ref="A801:A812"/>
    <mergeCell ref="B801:B812"/>
    <mergeCell ref="C801:C812"/>
    <mergeCell ref="D801:D812"/>
    <mergeCell ref="B813:E813"/>
    <mergeCell ref="A814:J814"/>
    <mergeCell ref="A815:A828"/>
    <mergeCell ref="B815:B828"/>
    <mergeCell ref="E817:E825"/>
    <mergeCell ref="E827:E828"/>
    <mergeCell ref="C826:D826"/>
    <mergeCell ref="C18:C19"/>
    <mergeCell ref="C22:C23"/>
    <mergeCell ref="A477:A489"/>
    <mergeCell ref="B477:B489"/>
    <mergeCell ref="C477:C489"/>
    <mergeCell ref="D477:D489"/>
    <mergeCell ref="A24:A34"/>
    <mergeCell ref="B24:B34"/>
    <mergeCell ref="C24:C34"/>
    <mergeCell ref="D24:D34"/>
    <mergeCell ref="A35:A46"/>
    <mergeCell ref="B35:B46"/>
    <mergeCell ref="C35:C46"/>
    <mergeCell ref="D35:D46"/>
    <mergeCell ref="A79:A88"/>
    <mergeCell ref="B79:B88"/>
    <mergeCell ref="C79:C88"/>
    <mergeCell ref="B89:B101"/>
    <mergeCell ref="C89:C101"/>
    <mergeCell ref="D89:D101"/>
    <mergeCell ref="A47:A57"/>
    <mergeCell ref="D151:D161"/>
    <mergeCell ref="A162:A171"/>
    <mergeCell ref="B162:B171"/>
    <mergeCell ref="C816:D816"/>
    <mergeCell ref="C815:D815"/>
    <mergeCell ref="C817:C818"/>
    <mergeCell ref="C819:C820"/>
    <mergeCell ref="C821:C823"/>
    <mergeCell ref="B555:E555"/>
    <mergeCell ref="A556:J556"/>
    <mergeCell ref="A682:A692"/>
    <mergeCell ref="B682:B692"/>
    <mergeCell ref="C682:C692"/>
    <mergeCell ref="D682:D692"/>
    <mergeCell ref="B789:B800"/>
    <mergeCell ref="C789:C800"/>
    <mergeCell ref="D789:D800"/>
    <mergeCell ref="A695:A706"/>
    <mergeCell ref="B695:B706"/>
    <mergeCell ref="C695:C706"/>
    <mergeCell ref="A707:A717"/>
    <mergeCell ref="B707:B717"/>
    <mergeCell ref="C707:C717"/>
    <mergeCell ref="A718:A729"/>
    <mergeCell ref="B718:B729"/>
    <mergeCell ref="B693:E693"/>
    <mergeCell ref="A694:J694"/>
    <mergeCell ref="D695:D703"/>
    <mergeCell ref="D705:D706"/>
    <mergeCell ref="D707:D715"/>
    <mergeCell ref="B777:B788"/>
    <mergeCell ref="C777:C788"/>
    <mergeCell ref="B8:E8"/>
    <mergeCell ref="B942:E942"/>
    <mergeCell ref="A943:J943"/>
    <mergeCell ref="A9:J9"/>
    <mergeCell ref="A532:A554"/>
    <mergeCell ref="B532:B554"/>
    <mergeCell ref="C532:C554"/>
    <mergeCell ref="D532:D554"/>
    <mergeCell ref="A10:A23"/>
    <mergeCell ref="B10:B23"/>
    <mergeCell ref="A228:A238"/>
    <mergeCell ref="B228:B238"/>
    <mergeCell ref="C228:C238"/>
    <mergeCell ref="D228:D238"/>
    <mergeCell ref="E12:E15"/>
    <mergeCell ref="E17:E23"/>
    <mergeCell ref="A898:A941"/>
    <mergeCell ref="B898:B941"/>
    <mergeCell ref="D114:D127"/>
    <mergeCell ref="B47:B57"/>
    <mergeCell ref="C47:C57"/>
    <mergeCell ref="D47:D57"/>
    <mergeCell ref="A89:A101"/>
    <mergeCell ref="A2:J2"/>
    <mergeCell ref="A4:J4"/>
    <mergeCell ref="F5:F6"/>
    <mergeCell ref="G5:J5"/>
    <mergeCell ref="A5:A6"/>
    <mergeCell ref="B5:B6"/>
    <mergeCell ref="C5:C6"/>
    <mergeCell ref="D5:D6"/>
    <mergeCell ref="E5:E6"/>
    <mergeCell ref="B58:B67"/>
    <mergeCell ref="C58:C67"/>
    <mergeCell ref="D58:D67"/>
    <mergeCell ref="D68:D78"/>
    <mergeCell ref="D79:D88"/>
    <mergeCell ref="B68:B78"/>
    <mergeCell ref="A68:A78"/>
    <mergeCell ref="C68:C78"/>
    <mergeCell ref="C10:D10"/>
    <mergeCell ref="C11:D11"/>
    <mergeCell ref="C16:D16"/>
    <mergeCell ref="H1:J1"/>
    <mergeCell ref="C741:C752"/>
    <mergeCell ref="D741:D752"/>
    <mergeCell ref="A753:A764"/>
    <mergeCell ref="B753:B764"/>
    <mergeCell ref="C753:C764"/>
    <mergeCell ref="D753:D764"/>
    <mergeCell ref="A765:A776"/>
    <mergeCell ref="A829:A863"/>
    <mergeCell ref="B829:B863"/>
    <mergeCell ref="C829:C863"/>
    <mergeCell ref="D829:D863"/>
    <mergeCell ref="B741:B752"/>
    <mergeCell ref="B765:B776"/>
    <mergeCell ref="C765:C776"/>
    <mergeCell ref="D765:D776"/>
    <mergeCell ref="A777:A788"/>
    <mergeCell ref="A102:A113"/>
    <mergeCell ref="B102:B113"/>
    <mergeCell ref="C102:C113"/>
    <mergeCell ref="D102:D113"/>
    <mergeCell ref="A114:A127"/>
    <mergeCell ref="B114:B127"/>
    <mergeCell ref="C114:C127"/>
    <mergeCell ref="B1052:E1052"/>
    <mergeCell ref="A1053:J1053"/>
    <mergeCell ref="A1081:A1102"/>
    <mergeCell ref="B1081:B1102"/>
    <mergeCell ref="C898:C941"/>
    <mergeCell ref="D898:D941"/>
    <mergeCell ref="C1081:C1102"/>
    <mergeCell ref="D1081:D1102"/>
    <mergeCell ref="A1054:A1080"/>
    <mergeCell ref="B1054:B1080"/>
    <mergeCell ref="C1054:C1080"/>
    <mergeCell ref="D1054:D1080"/>
    <mergeCell ref="A1020:A1051"/>
    <mergeCell ref="B1020:B1051"/>
    <mergeCell ref="C1020:C1051"/>
    <mergeCell ref="D1020:D1051"/>
    <mergeCell ref="A944:A978"/>
    <mergeCell ref="B944:B978"/>
    <mergeCell ref="C944:C978"/>
    <mergeCell ref="D944:D978"/>
    <mergeCell ref="A979:A1019"/>
    <mergeCell ref="B979:B1019"/>
    <mergeCell ref="C979:C1019"/>
    <mergeCell ref="D979:D1019"/>
    <mergeCell ref="A239:A274"/>
    <mergeCell ref="B239:B274"/>
    <mergeCell ref="C239:C274"/>
    <mergeCell ref="D239:D274"/>
    <mergeCell ref="A58:A67"/>
    <mergeCell ref="A128:A138"/>
    <mergeCell ref="B128:B138"/>
    <mergeCell ref="C128:C138"/>
    <mergeCell ref="D128:D138"/>
    <mergeCell ref="A139:A150"/>
    <mergeCell ref="B139:B150"/>
    <mergeCell ref="C139:C150"/>
    <mergeCell ref="D139:D150"/>
    <mergeCell ref="A151:A161"/>
    <mergeCell ref="B151:B161"/>
    <mergeCell ref="C151:C161"/>
    <mergeCell ref="C162:C171"/>
    <mergeCell ref="D162:D171"/>
    <mergeCell ref="A197:A206"/>
    <mergeCell ref="B197:B206"/>
    <mergeCell ref="C197:C206"/>
    <mergeCell ref="D197:D206"/>
    <mergeCell ref="A217:A227"/>
    <mergeCell ref="B217:B227"/>
    <mergeCell ref="A275:A299"/>
    <mergeCell ref="B275:B299"/>
    <mergeCell ref="C275:C299"/>
    <mergeCell ref="D275:D299"/>
    <mergeCell ref="A300:A320"/>
    <mergeCell ref="B300:B320"/>
    <mergeCell ref="C300:C320"/>
    <mergeCell ref="D300:D320"/>
    <mergeCell ref="A490:A508"/>
    <mergeCell ref="B490:B508"/>
    <mergeCell ref="C490:C508"/>
    <mergeCell ref="D490:D508"/>
    <mergeCell ref="A509:A531"/>
    <mergeCell ref="B509:B531"/>
    <mergeCell ref="C509:C531"/>
    <mergeCell ref="D509:D531"/>
    <mergeCell ref="A355:A395"/>
    <mergeCell ref="B355:B395"/>
    <mergeCell ref="C355:C395"/>
    <mergeCell ref="D355:D395"/>
    <mergeCell ref="A396:A428"/>
    <mergeCell ref="B396:B428"/>
    <mergeCell ref="C396:C428"/>
    <mergeCell ref="D396:D428"/>
    <mergeCell ref="A429:A447"/>
    <mergeCell ref="B429:B447"/>
    <mergeCell ref="C429:C447"/>
    <mergeCell ref="D429:D447"/>
    <mergeCell ref="A448:A476"/>
    <mergeCell ref="B448:B476"/>
    <mergeCell ref="C448:C476"/>
    <mergeCell ref="D448:D476"/>
  </mergeCells>
  <printOptions horizontalCentered="1"/>
  <pageMargins left="0.39370078740157483" right="0.39370078740157483" top="0.39370078740157483" bottom="0.39370078740157483" header="0.51181102362204722" footer="0.39370078740157483"/>
  <pageSetup paperSize="9" scale="81" orientation="landscape" r:id="rId1"/>
  <headerFooter alignWithMargins="0"/>
  <rowBreaks count="26" manualBreakCount="26">
    <brk id="34" max="9" man="1"/>
    <brk id="88" max="9" man="1"/>
    <brk id="127" max="9" man="1"/>
    <brk id="161" max="9" man="1"/>
    <brk id="196" max="9" man="1"/>
    <brk id="238" max="9" man="1"/>
    <brk id="274" max="9" man="1"/>
    <brk id="310" max="9" man="1"/>
    <brk id="354" max="9" man="1"/>
    <brk id="395" max="9" man="1"/>
    <brk id="428" max="9" man="1"/>
    <brk id="447" max="9" man="1"/>
    <brk id="489" max="9" man="1"/>
    <brk id="529" max="9" man="1"/>
    <brk id="579" max="9" man="1"/>
    <brk id="706" max="9" man="1"/>
    <brk id="764" max="9" man="1"/>
    <brk id="812" max="9" man="1"/>
    <brk id="828" max="9" man="1"/>
    <brk id="863" max="9" man="1"/>
    <brk id="897" max="9" man="1"/>
    <brk id="939" max="9" man="1"/>
    <brk id="976" max="9" man="1"/>
    <brk id="1017" max="9" man="1"/>
    <brk id="1051" max="9" man="1"/>
    <brk id="1080" max="9" man="1"/>
  </rowBreaks>
  <colBreaks count="1" manualBreakCount="1">
    <brk id="10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J53"/>
  <sheetViews>
    <sheetView view="pageBreakPreview" topLeftCell="A28" zoomScaleNormal="100" zoomScaleSheetLayoutView="100" workbookViewId="0">
      <selection activeCell="H49" sqref="H49"/>
    </sheetView>
  </sheetViews>
  <sheetFormatPr defaultRowHeight="12.75"/>
  <cols>
    <col min="1" max="1" width="5.140625" style="1" customWidth="1"/>
    <col min="2" max="2" width="46.85546875" style="1" customWidth="1"/>
    <col min="3" max="3" width="7.140625" style="1" customWidth="1"/>
    <col min="4" max="4" width="10.140625" style="1" customWidth="1"/>
    <col min="5" max="5" width="11.28515625" style="1" customWidth="1"/>
    <col min="6" max="6" width="13.7109375" style="1" customWidth="1"/>
    <col min="7" max="256" width="9.140625" style="1"/>
    <col min="257" max="257" width="5.140625" style="1" customWidth="1"/>
    <col min="258" max="258" width="46.85546875" style="1" customWidth="1"/>
    <col min="259" max="259" width="7.140625" style="1" customWidth="1"/>
    <col min="260" max="260" width="10.140625" style="1" customWidth="1"/>
    <col min="261" max="261" width="11.28515625" style="1" customWidth="1"/>
    <col min="262" max="262" width="13.7109375" style="1" customWidth="1"/>
    <col min="263" max="512" width="9.140625" style="1"/>
    <col min="513" max="513" width="5.140625" style="1" customWidth="1"/>
    <col min="514" max="514" width="46.85546875" style="1" customWidth="1"/>
    <col min="515" max="515" width="7.140625" style="1" customWidth="1"/>
    <col min="516" max="516" width="10.140625" style="1" customWidth="1"/>
    <col min="517" max="517" width="11.28515625" style="1" customWidth="1"/>
    <col min="518" max="518" width="13.7109375" style="1" customWidth="1"/>
    <col min="519" max="768" width="9.140625" style="1"/>
    <col min="769" max="769" width="5.140625" style="1" customWidth="1"/>
    <col min="770" max="770" width="46.85546875" style="1" customWidth="1"/>
    <col min="771" max="771" width="7.140625" style="1" customWidth="1"/>
    <col min="772" max="772" width="10.140625" style="1" customWidth="1"/>
    <col min="773" max="773" width="11.28515625" style="1" customWidth="1"/>
    <col min="774" max="774" width="13.7109375" style="1" customWidth="1"/>
    <col min="775" max="1024" width="9.140625" style="1"/>
    <col min="1025" max="1025" width="5.140625" style="1" customWidth="1"/>
    <col min="1026" max="1026" width="46.85546875" style="1" customWidth="1"/>
    <col min="1027" max="1027" width="7.140625" style="1" customWidth="1"/>
    <col min="1028" max="1028" width="10.140625" style="1" customWidth="1"/>
    <col min="1029" max="1029" width="11.28515625" style="1" customWidth="1"/>
    <col min="1030" max="1030" width="13.7109375" style="1" customWidth="1"/>
    <col min="1031" max="1280" width="9.140625" style="1"/>
    <col min="1281" max="1281" width="5.140625" style="1" customWidth="1"/>
    <col min="1282" max="1282" width="46.85546875" style="1" customWidth="1"/>
    <col min="1283" max="1283" width="7.140625" style="1" customWidth="1"/>
    <col min="1284" max="1284" width="10.140625" style="1" customWidth="1"/>
    <col min="1285" max="1285" width="11.28515625" style="1" customWidth="1"/>
    <col min="1286" max="1286" width="13.7109375" style="1" customWidth="1"/>
    <col min="1287" max="1536" width="9.140625" style="1"/>
    <col min="1537" max="1537" width="5.140625" style="1" customWidth="1"/>
    <col min="1538" max="1538" width="46.85546875" style="1" customWidth="1"/>
    <col min="1539" max="1539" width="7.140625" style="1" customWidth="1"/>
    <col min="1540" max="1540" width="10.140625" style="1" customWidth="1"/>
    <col min="1541" max="1541" width="11.28515625" style="1" customWidth="1"/>
    <col min="1542" max="1542" width="13.7109375" style="1" customWidth="1"/>
    <col min="1543" max="1792" width="9.140625" style="1"/>
    <col min="1793" max="1793" width="5.140625" style="1" customWidth="1"/>
    <col min="1794" max="1794" width="46.85546875" style="1" customWidth="1"/>
    <col min="1795" max="1795" width="7.140625" style="1" customWidth="1"/>
    <col min="1796" max="1796" width="10.140625" style="1" customWidth="1"/>
    <col min="1797" max="1797" width="11.28515625" style="1" customWidth="1"/>
    <col min="1798" max="1798" width="13.7109375" style="1" customWidth="1"/>
    <col min="1799" max="2048" width="9.140625" style="1"/>
    <col min="2049" max="2049" width="5.140625" style="1" customWidth="1"/>
    <col min="2050" max="2050" width="46.85546875" style="1" customWidth="1"/>
    <col min="2051" max="2051" width="7.140625" style="1" customWidth="1"/>
    <col min="2052" max="2052" width="10.140625" style="1" customWidth="1"/>
    <col min="2053" max="2053" width="11.28515625" style="1" customWidth="1"/>
    <col min="2054" max="2054" width="13.7109375" style="1" customWidth="1"/>
    <col min="2055" max="2304" width="9.140625" style="1"/>
    <col min="2305" max="2305" width="5.140625" style="1" customWidth="1"/>
    <col min="2306" max="2306" width="46.85546875" style="1" customWidth="1"/>
    <col min="2307" max="2307" width="7.140625" style="1" customWidth="1"/>
    <col min="2308" max="2308" width="10.140625" style="1" customWidth="1"/>
    <col min="2309" max="2309" width="11.28515625" style="1" customWidth="1"/>
    <col min="2310" max="2310" width="13.7109375" style="1" customWidth="1"/>
    <col min="2311" max="2560" width="9.140625" style="1"/>
    <col min="2561" max="2561" width="5.140625" style="1" customWidth="1"/>
    <col min="2562" max="2562" width="46.85546875" style="1" customWidth="1"/>
    <col min="2563" max="2563" width="7.140625" style="1" customWidth="1"/>
    <col min="2564" max="2564" width="10.140625" style="1" customWidth="1"/>
    <col min="2565" max="2565" width="11.28515625" style="1" customWidth="1"/>
    <col min="2566" max="2566" width="13.7109375" style="1" customWidth="1"/>
    <col min="2567" max="2816" width="9.140625" style="1"/>
    <col min="2817" max="2817" width="5.140625" style="1" customWidth="1"/>
    <col min="2818" max="2818" width="46.85546875" style="1" customWidth="1"/>
    <col min="2819" max="2819" width="7.140625" style="1" customWidth="1"/>
    <col min="2820" max="2820" width="10.140625" style="1" customWidth="1"/>
    <col min="2821" max="2821" width="11.28515625" style="1" customWidth="1"/>
    <col min="2822" max="2822" width="13.7109375" style="1" customWidth="1"/>
    <col min="2823" max="3072" width="9.140625" style="1"/>
    <col min="3073" max="3073" width="5.140625" style="1" customWidth="1"/>
    <col min="3074" max="3074" width="46.85546875" style="1" customWidth="1"/>
    <col min="3075" max="3075" width="7.140625" style="1" customWidth="1"/>
    <col min="3076" max="3076" width="10.140625" style="1" customWidth="1"/>
    <col min="3077" max="3077" width="11.28515625" style="1" customWidth="1"/>
    <col min="3078" max="3078" width="13.7109375" style="1" customWidth="1"/>
    <col min="3079" max="3328" width="9.140625" style="1"/>
    <col min="3329" max="3329" width="5.140625" style="1" customWidth="1"/>
    <col min="3330" max="3330" width="46.85546875" style="1" customWidth="1"/>
    <col min="3331" max="3331" width="7.140625" style="1" customWidth="1"/>
    <col min="3332" max="3332" width="10.140625" style="1" customWidth="1"/>
    <col min="3333" max="3333" width="11.28515625" style="1" customWidth="1"/>
    <col min="3334" max="3334" width="13.7109375" style="1" customWidth="1"/>
    <col min="3335" max="3584" width="9.140625" style="1"/>
    <col min="3585" max="3585" width="5.140625" style="1" customWidth="1"/>
    <col min="3586" max="3586" width="46.85546875" style="1" customWidth="1"/>
    <col min="3587" max="3587" width="7.140625" style="1" customWidth="1"/>
    <col min="3588" max="3588" width="10.140625" style="1" customWidth="1"/>
    <col min="3589" max="3589" width="11.28515625" style="1" customWidth="1"/>
    <col min="3590" max="3590" width="13.7109375" style="1" customWidth="1"/>
    <col min="3591" max="3840" width="9.140625" style="1"/>
    <col min="3841" max="3841" width="5.140625" style="1" customWidth="1"/>
    <col min="3842" max="3842" width="46.85546875" style="1" customWidth="1"/>
    <col min="3843" max="3843" width="7.140625" style="1" customWidth="1"/>
    <col min="3844" max="3844" width="10.140625" style="1" customWidth="1"/>
    <col min="3845" max="3845" width="11.28515625" style="1" customWidth="1"/>
    <col min="3846" max="3846" width="13.7109375" style="1" customWidth="1"/>
    <col min="3847" max="4096" width="9.140625" style="1"/>
    <col min="4097" max="4097" width="5.140625" style="1" customWidth="1"/>
    <col min="4098" max="4098" width="46.85546875" style="1" customWidth="1"/>
    <col min="4099" max="4099" width="7.140625" style="1" customWidth="1"/>
    <col min="4100" max="4100" width="10.140625" style="1" customWidth="1"/>
    <col min="4101" max="4101" width="11.28515625" style="1" customWidth="1"/>
    <col min="4102" max="4102" width="13.7109375" style="1" customWidth="1"/>
    <col min="4103" max="4352" width="9.140625" style="1"/>
    <col min="4353" max="4353" width="5.140625" style="1" customWidth="1"/>
    <col min="4354" max="4354" width="46.85546875" style="1" customWidth="1"/>
    <col min="4355" max="4355" width="7.140625" style="1" customWidth="1"/>
    <col min="4356" max="4356" width="10.140625" style="1" customWidth="1"/>
    <col min="4357" max="4357" width="11.28515625" style="1" customWidth="1"/>
    <col min="4358" max="4358" width="13.7109375" style="1" customWidth="1"/>
    <col min="4359" max="4608" width="9.140625" style="1"/>
    <col min="4609" max="4609" width="5.140625" style="1" customWidth="1"/>
    <col min="4610" max="4610" width="46.85546875" style="1" customWidth="1"/>
    <col min="4611" max="4611" width="7.140625" style="1" customWidth="1"/>
    <col min="4612" max="4612" width="10.140625" style="1" customWidth="1"/>
    <col min="4613" max="4613" width="11.28515625" style="1" customWidth="1"/>
    <col min="4614" max="4614" width="13.7109375" style="1" customWidth="1"/>
    <col min="4615" max="4864" width="9.140625" style="1"/>
    <col min="4865" max="4865" width="5.140625" style="1" customWidth="1"/>
    <col min="4866" max="4866" width="46.85546875" style="1" customWidth="1"/>
    <col min="4867" max="4867" width="7.140625" style="1" customWidth="1"/>
    <col min="4868" max="4868" width="10.140625" style="1" customWidth="1"/>
    <col min="4869" max="4869" width="11.28515625" style="1" customWidth="1"/>
    <col min="4870" max="4870" width="13.7109375" style="1" customWidth="1"/>
    <col min="4871" max="5120" width="9.140625" style="1"/>
    <col min="5121" max="5121" width="5.140625" style="1" customWidth="1"/>
    <col min="5122" max="5122" width="46.85546875" style="1" customWidth="1"/>
    <col min="5123" max="5123" width="7.140625" style="1" customWidth="1"/>
    <col min="5124" max="5124" width="10.140625" style="1" customWidth="1"/>
    <col min="5125" max="5125" width="11.28515625" style="1" customWidth="1"/>
    <col min="5126" max="5126" width="13.7109375" style="1" customWidth="1"/>
    <col min="5127" max="5376" width="9.140625" style="1"/>
    <col min="5377" max="5377" width="5.140625" style="1" customWidth="1"/>
    <col min="5378" max="5378" width="46.85546875" style="1" customWidth="1"/>
    <col min="5379" max="5379" width="7.140625" style="1" customWidth="1"/>
    <col min="5380" max="5380" width="10.140625" style="1" customWidth="1"/>
    <col min="5381" max="5381" width="11.28515625" style="1" customWidth="1"/>
    <col min="5382" max="5382" width="13.7109375" style="1" customWidth="1"/>
    <col min="5383" max="5632" width="9.140625" style="1"/>
    <col min="5633" max="5633" width="5.140625" style="1" customWidth="1"/>
    <col min="5634" max="5634" width="46.85546875" style="1" customWidth="1"/>
    <col min="5635" max="5635" width="7.140625" style="1" customWidth="1"/>
    <col min="5636" max="5636" width="10.140625" style="1" customWidth="1"/>
    <col min="5637" max="5637" width="11.28515625" style="1" customWidth="1"/>
    <col min="5638" max="5638" width="13.7109375" style="1" customWidth="1"/>
    <col min="5639" max="5888" width="9.140625" style="1"/>
    <col min="5889" max="5889" width="5.140625" style="1" customWidth="1"/>
    <col min="5890" max="5890" width="46.85546875" style="1" customWidth="1"/>
    <col min="5891" max="5891" width="7.140625" style="1" customWidth="1"/>
    <col min="5892" max="5892" width="10.140625" style="1" customWidth="1"/>
    <col min="5893" max="5893" width="11.28515625" style="1" customWidth="1"/>
    <col min="5894" max="5894" width="13.7109375" style="1" customWidth="1"/>
    <col min="5895" max="6144" width="9.140625" style="1"/>
    <col min="6145" max="6145" width="5.140625" style="1" customWidth="1"/>
    <col min="6146" max="6146" width="46.85546875" style="1" customWidth="1"/>
    <col min="6147" max="6147" width="7.140625" style="1" customWidth="1"/>
    <col min="6148" max="6148" width="10.140625" style="1" customWidth="1"/>
    <col min="6149" max="6149" width="11.28515625" style="1" customWidth="1"/>
    <col min="6150" max="6150" width="13.7109375" style="1" customWidth="1"/>
    <col min="6151" max="6400" width="9.140625" style="1"/>
    <col min="6401" max="6401" width="5.140625" style="1" customWidth="1"/>
    <col min="6402" max="6402" width="46.85546875" style="1" customWidth="1"/>
    <col min="6403" max="6403" width="7.140625" style="1" customWidth="1"/>
    <col min="6404" max="6404" width="10.140625" style="1" customWidth="1"/>
    <col min="6405" max="6405" width="11.28515625" style="1" customWidth="1"/>
    <col min="6406" max="6406" width="13.7109375" style="1" customWidth="1"/>
    <col min="6407" max="6656" width="9.140625" style="1"/>
    <col min="6657" max="6657" width="5.140625" style="1" customWidth="1"/>
    <col min="6658" max="6658" width="46.85546875" style="1" customWidth="1"/>
    <col min="6659" max="6659" width="7.140625" style="1" customWidth="1"/>
    <col min="6660" max="6660" width="10.140625" style="1" customWidth="1"/>
    <col min="6661" max="6661" width="11.28515625" style="1" customWidth="1"/>
    <col min="6662" max="6662" width="13.7109375" style="1" customWidth="1"/>
    <col min="6663" max="6912" width="9.140625" style="1"/>
    <col min="6913" max="6913" width="5.140625" style="1" customWidth="1"/>
    <col min="6914" max="6914" width="46.85546875" style="1" customWidth="1"/>
    <col min="6915" max="6915" width="7.140625" style="1" customWidth="1"/>
    <col min="6916" max="6916" width="10.140625" style="1" customWidth="1"/>
    <col min="6917" max="6917" width="11.28515625" style="1" customWidth="1"/>
    <col min="6918" max="6918" width="13.7109375" style="1" customWidth="1"/>
    <col min="6919" max="7168" width="9.140625" style="1"/>
    <col min="7169" max="7169" width="5.140625" style="1" customWidth="1"/>
    <col min="7170" max="7170" width="46.85546875" style="1" customWidth="1"/>
    <col min="7171" max="7171" width="7.140625" style="1" customWidth="1"/>
    <col min="7172" max="7172" width="10.140625" style="1" customWidth="1"/>
    <col min="7173" max="7173" width="11.28515625" style="1" customWidth="1"/>
    <col min="7174" max="7174" width="13.7109375" style="1" customWidth="1"/>
    <col min="7175" max="7424" width="9.140625" style="1"/>
    <col min="7425" max="7425" width="5.140625" style="1" customWidth="1"/>
    <col min="7426" max="7426" width="46.85546875" style="1" customWidth="1"/>
    <col min="7427" max="7427" width="7.140625" style="1" customWidth="1"/>
    <col min="7428" max="7428" width="10.140625" style="1" customWidth="1"/>
    <col min="7429" max="7429" width="11.28515625" style="1" customWidth="1"/>
    <col min="7430" max="7430" width="13.7109375" style="1" customWidth="1"/>
    <col min="7431" max="7680" width="9.140625" style="1"/>
    <col min="7681" max="7681" width="5.140625" style="1" customWidth="1"/>
    <col min="7682" max="7682" width="46.85546875" style="1" customWidth="1"/>
    <col min="7683" max="7683" width="7.140625" style="1" customWidth="1"/>
    <col min="7684" max="7684" width="10.140625" style="1" customWidth="1"/>
    <col min="7685" max="7685" width="11.28515625" style="1" customWidth="1"/>
    <col min="7686" max="7686" width="13.7109375" style="1" customWidth="1"/>
    <col min="7687" max="7936" width="9.140625" style="1"/>
    <col min="7937" max="7937" width="5.140625" style="1" customWidth="1"/>
    <col min="7938" max="7938" width="46.85546875" style="1" customWidth="1"/>
    <col min="7939" max="7939" width="7.140625" style="1" customWidth="1"/>
    <col min="7940" max="7940" width="10.140625" style="1" customWidth="1"/>
    <col min="7941" max="7941" width="11.28515625" style="1" customWidth="1"/>
    <col min="7942" max="7942" width="13.7109375" style="1" customWidth="1"/>
    <col min="7943" max="8192" width="9.140625" style="1"/>
    <col min="8193" max="8193" width="5.140625" style="1" customWidth="1"/>
    <col min="8194" max="8194" width="46.85546875" style="1" customWidth="1"/>
    <col min="8195" max="8195" width="7.140625" style="1" customWidth="1"/>
    <col min="8196" max="8196" width="10.140625" style="1" customWidth="1"/>
    <col min="8197" max="8197" width="11.28515625" style="1" customWidth="1"/>
    <col min="8198" max="8198" width="13.7109375" style="1" customWidth="1"/>
    <col min="8199" max="8448" width="9.140625" style="1"/>
    <col min="8449" max="8449" width="5.140625" style="1" customWidth="1"/>
    <col min="8450" max="8450" width="46.85546875" style="1" customWidth="1"/>
    <col min="8451" max="8451" width="7.140625" style="1" customWidth="1"/>
    <col min="8452" max="8452" width="10.140625" style="1" customWidth="1"/>
    <col min="8453" max="8453" width="11.28515625" style="1" customWidth="1"/>
    <col min="8454" max="8454" width="13.7109375" style="1" customWidth="1"/>
    <col min="8455" max="8704" width="9.140625" style="1"/>
    <col min="8705" max="8705" width="5.140625" style="1" customWidth="1"/>
    <col min="8706" max="8706" width="46.85546875" style="1" customWidth="1"/>
    <col min="8707" max="8707" width="7.140625" style="1" customWidth="1"/>
    <col min="8708" max="8708" width="10.140625" style="1" customWidth="1"/>
    <col min="8709" max="8709" width="11.28515625" style="1" customWidth="1"/>
    <col min="8710" max="8710" width="13.7109375" style="1" customWidth="1"/>
    <col min="8711" max="8960" width="9.140625" style="1"/>
    <col min="8961" max="8961" width="5.140625" style="1" customWidth="1"/>
    <col min="8962" max="8962" width="46.85546875" style="1" customWidth="1"/>
    <col min="8963" max="8963" width="7.140625" style="1" customWidth="1"/>
    <col min="8964" max="8964" width="10.140625" style="1" customWidth="1"/>
    <col min="8965" max="8965" width="11.28515625" style="1" customWidth="1"/>
    <col min="8966" max="8966" width="13.7109375" style="1" customWidth="1"/>
    <col min="8967" max="9216" width="9.140625" style="1"/>
    <col min="9217" max="9217" width="5.140625" style="1" customWidth="1"/>
    <col min="9218" max="9218" width="46.85546875" style="1" customWidth="1"/>
    <col min="9219" max="9219" width="7.140625" style="1" customWidth="1"/>
    <col min="9220" max="9220" width="10.140625" style="1" customWidth="1"/>
    <col min="9221" max="9221" width="11.28515625" style="1" customWidth="1"/>
    <col min="9222" max="9222" width="13.7109375" style="1" customWidth="1"/>
    <col min="9223" max="9472" width="9.140625" style="1"/>
    <col min="9473" max="9473" width="5.140625" style="1" customWidth="1"/>
    <col min="9474" max="9474" width="46.85546875" style="1" customWidth="1"/>
    <col min="9475" max="9475" width="7.140625" style="1" customWidth="1"/>
    <col min="9476" max="9476" width="10.140625" style="1" customWidth="1"/>
    <col min="9477" max="9477" width="11.28515625" style="1" customWidth="1"/>
    <col min="9478" max="9478" width="13.7109375" style="1" customWidth="1"/>
    <col min="9479" max="9728" width="9.140625" style="1"/>
    <col min="9729" max="9729" width="5.140625" style="1" customWidth="1"/>
    <col min="9730" max="9730" width="46.85546875" style="1" customWidth="1"/>
    <col min="9731" max="9731" width="7.140625" style="1" customWidth="1"/>
    <col min="9732" max="9732" width="10.140625" style="1" customWidth="1"/>
    <col min="9733" max="9733" width="11.28515625" style="1" customWidth="1"/>
    <col min="9734" max="9734" width="13.7109375" style="1" customWidth="1"/>
    <col min="9735" max="9984" width="9.140625" style="1"/>
    <col min="9985" max="9985" width="5.140625" style="1" customWidth="1"/>
    <col min="9986" max="9986" width="46.85546875" style="1" customWidth="1"/>
    <col min="9987" max="9987" width="7.140625" style="1" customWidth="1"/>
    <col min="9988" max="9988" width="10.140625" style="1" customWidth="1"/>
    <col min="9989" max="9989" width="11.28515625" style="1" customWidth="1"/>
    <col min="9990" max="9990" width="13.7109375" style="1" customWidth="1"/>
    <col min="9991" max="10240" width="9.140625" style="1"/>
    <col min="10241" max="10241" width="5.140625" style="1" customWidth="1"/>
    <col min="10242" max="10242" width="46.85546875" style="1" customWidth="1"/>
    <col min="10243" max="10243" width="7.140625" style="1" customWidth="1"/>
    <col min="10244" max="10244" width="10.140625" style="1" customWidth="1"/>
    <col min="10245" max="10245" width="11.28515625" style="1" customWidth="1"/>
    <col min="10246" max="10246" width="13.7109375" style="1" customWidth="1"/>
    <col min="10247" max="10496" width="9.140625" style="1"/>
    <col min="10497" max="10497" width="5.140625" style="1" customWidth="1"/>
    <col min="10498" max="10498" width="46.85546875" style="1" customWidth="1"/>
    <col min="10499" max="10499" width="7.140625" style="1" customWidth="1"/>
    <col min="10500" max="10500" width="10.140625" style="1" customWidth="1"/>
    <col min="10501" max="10501" width="11.28515625" style="1" customWidth="1"/>
    <col min="10502" max="10502" width="13.7109375" style="1" customWidth="1"/>
    <col min="10503" max="10752" width="9.140625" style="1"/>
    <col min="10753" max="10753" width="5.140625" style="1" customWidth="1"/>
    <col min="10754" max="10754" width="46.85546875" style="1" customWidth="1"/>
    <col min="10755" max="10755" width="7.140625" style="1" customWidth="1"/>
    <col min="10756" max="10756" width="10.140625" style="1" customWidth="1"/>
    <col min="10757" max="10757" width="11.28515625" style="1" customWidth="1"/>
    <col min="10758" max="10758" width="13.7109375" style="1" customWidth="1"/>
    <col min="10759" max="11008" width="9.140625" style="1"/>
    <col min="11009" max="11009" width="5.140625" style="1" customWidth="1"/>
    <col min="11010" max="11010" width="46.85546875" style="1" customWidth="1"/>
    <col min="11011" max="11011" width="7.140625" style="1" customWidth="1"/>
    <col min="11012" max="11012" width="10.140625" style="1" customWidth="1"/>
    <col min="11013" max="11013" width="11.28515625" style="1" customWidth="1"/>
    <col min="11014" max="11014" width="13.7109375" style="1" customWidth="1"/>
    <col min="11015" max="11264" width="9.140625" style="1"/>
    <col min="11265" max="11265" width="5.140625" style="1" customWidth="1"/>
    <col min="11266" max="11266" width="46.85546875" style="1" customWidth="1"/>
    <col min="11267" max="11267" width="7.140625" style="1" customWidth="1"/>
    <col min="11268" max="11268" width="10.140625" style="1" customWidth="1"/>
    <col min="11269" max="11269" width="11.28515625" style="1" customWidth="1"/>
    <col min="11270" max="11270" width="13.7109375" style="1" customWidth="1"/>
    <col min="11271" max="11520" width="9.140625" style="1"/>
    <col min="11521" max="11521" width="5.140625" style="1" customWidth="1"/>
    <col min="11522" max="11522" width="46.85546875" style="1" customWidth="1"/>
    <col min="11523" max="11523" width="7.140625" style="1" customWidth="1"/>
    <col min="11524" max="11524" width="10.140625" style="1" customWidth="1"/>
    <col min="11525" max="11525" width="11.28515625" style="1" customWidth="1"/>
    <col min="11526" max="11526" width="13.7109375" style="1" customWidth="1"/>
    <col min="11527" max="11776" width="9.140625" style="1"/>
    <col min="11777" max="11777" width="5.140625" style="1" customWidth="1"/>
    <col min="11778" max="11778" width="46.85546875" style="1" customWidth="1"/>
    <col min="11779" max="11779" width="7.140625" style="1" customWidth="1"/>
    <col min="11780" max="11780" width="10.140625" style="1" customWidth="1"/>
    <col min="11781" max="11781" width="11.28515625" style="1" customWidth="1"/>
    <col min="11782" max="11782" width="13.7109375" style="1" customWidth="1"/>
    <col min="11783" max="12032" width="9.140625" style="1"/>
    <col min="12033" max="12033" width="5.140625" style="1" customWidth="1"/>
    <col min="12034" max="12034" width="46.85546875" style="1" customWidth="1"/>
    <col min="12035" max="12035" width="7.140625" style="1" customWidth="1"/>
    <col min="12036" max="12036" width="10.140625" style="1" customWidth="1"/>
    <col min="12037" max="12037" width="11.28515625" style="1" customWidth="1"/>
    <col min="12038" max="12038" width="13.7109375" style="1" customWidth="1"/>
    <col min="12039" max="12288" width="9.140625" style="1"/>
    <col min="12289" max="12289" width="5.140625" style="1" customWidth="1"/>
    <col min="12290" max="12290" width="46.85546875" style="1" customWidth="1"/>
    <col min="12291" max="12291" width="7.140625" style="1" customWidth="1"/>
    <col min="12292" max="12292" width="10.140625" style="1" customWidth="1"/>
    <col min="12293" max="12293" width="11.28515625" style="1" customWidth="1"/>
    <col min="12294" max="12294" width="13.7109375" style="1" customWidth="1"/>
    <col min="12295" max="12544" width="9.140625" style="1"/>
    <col min="12545" max="12545" width="5.140625" style="1" customWidth="1"/>
    <col min="12546" max="12546" width="46.85546875" style="1" customWidth="1"/>
    <col min="12547" max="12547" width="7.140625" style="1" customWidth="1"/>
    <col min="12548" max="12548" width="10.140625" style="1" customWidth="1"/>
    <col min="12549" max="12549" width="11.28515625" style="1" customWidth="1"/>
    <col min="12550" max="12550" width="13.7109375" style="1" customWidth="1"/>
    <col min="12551" max="12800" width="9.140625" style="1"/>
    <col min="12801" max="12801" width="5.140625" style="1" customWidth="1"/>
    <col min="12802" max="12802" width="46.85546875" style="1" customWidth="1"/>
    <col min="12803" max="12803" width="7.140625" style="1" customWidth="1"/>
    <col min="12804" max="12804" width="10.140625" style="1" customWidth="1"/>
    <col min="12805" max="12805" width="11.28515625" style="1" customWidth="1"/>
    <col min="12806" max="12806" width="13.7109375" style="1" customWidth="1"/>
    <col min="12807" max="13056" width="9.140625" style="1"/>
    <col min="13057" max="13057" width="5.140625" style="1" customWidth="1"/>
    <col min="13058" max="13058" width="46.85546875" style="1" customWidth="1"/>
    <col min="13059" max="13059" width="7.140625" style="1" customWidth="1"/>
    <col min="13060" max="13060" width="10.140625" style="1" customWidth="1"/>
    <col min="13061" max="13061" width="11.28515625" style="1" customWidth="1"/>
    <col min="13062" max="13062" width="13.7109375" style="1" customWidth="1"/>
    <col min="13063" max="13312" width="9.140625" style="1"/>
    <col min="13313" max="13313" width="5.140625" style="1" customWidth="1"/>
    <col min="13314" max="13314" width="46.85546875" style="1" customWidth="1"/>
    <col min="13315" max="13315" width="7.140625" style="1" customWidth="1"/>
    <col min="13316" max="13316" width="10.140625" style="1" customWidth="1"/>
    <col min="13317" max="13317" width="11.28515625" style="1" customWidth="1"/>
    <col min="13318" max="13318" width="13.7109375" style="1" customWidth="1"/>
    <col min="13319" max="13568" width="9.140625" style="1"/>
    <col min="13569" max="13569" width="5.140625" style="1" customWidth="1"/>
    <col min="13570" max="13570" width="46.85546875" style="1" customWidth="1"/>
    <col min="13571" max="13571" width="7.140625" style="1" customWidth="1"/>
    <col min="13572" max="13572" width="10.140625" style="1" customWidth="1"/>
    <col min="13573" max="13573" width="11.28515625" style="1" customWidth="1"/>
    <col min="13574" max="13574" width="13.7109375" style="1" customWidth="1"/>
    <col min="13575" max="13824" width="9.140625" style="1"/>
    <col min="13825" max="13825" width="5.140625" style="1" customWidth="1"/>
    <col min="13826" max="13826" width="46.85546875" style="1" customWidth="1"/>
    <col min="13827" max="13827" width="7.140625" style="1" customWidth="1"/>
    <col min="13828" max="13828" width="10.140625" style="1" customWidth="1"/>
    <col min="13829" max="13829" width="11.28515625" style="1" customWidth="1"/>
    <col min="13830" max="13830" width="13.7109375" style="1" customWidth="1"/>
    <col min="13831" max="14080" width="9.140625" style="1"/>
    <col min="14081" max="14081" width="5.140625" style="1" customWidth="1"/>
    <col min="14082" max="14082" width="46.85546875" style="1" customWidth="1"/>
    <col min="14083" max="14083" width="7.140625" style="1" customWidth="1"/>
    <col min="14084" max="14084" width="10.140625" style="1" customWidth="1"/>
    <col min="14085" max="14085" width="11.28515625" style="1" customWidth="1"/>
    <col min="14086" max="14086" width="13.7109375" style="1" customWidth="1"/>
    <col min="14087" max="14336" width="9.140625" style="1"/>
    <col min="14337" max="14337" width="5.140625" style="1" customWidth="1"/>
    <col min="14338" max="14338" width="46.85546875" style="1" customWidth="1"/>
    <col min="14339" max="14339" width="7.140625" style="1" customWidth="1"/>
    <col min="14340" max="14340" width="10.140625" style="1" customWidth="1"/>
    <col min="14341" max="14341" width="11.28515625" style="1" customWidth="1"/>
    <col min="14342" max="14342" width="13.7109375" style="1" customWidth="1"/>
    <col min="14343" max="14592" width="9.140625" style="1"/>
    <col min="14593" max="14593" width="5.140625" style="1" customWidth="1"/>
    <col min="14594" max="14594" width="46.85546875" style="1" customWidth="1"/>
    <col min="14595" max="14595" width="7.140625" style="1" customWidth="1"/>
    <col min="14596" max="14596" width="10.140625" style="1" customWidth="1"/>
    <col min="14597" max="14597" width="11.28515625" style="1" customWidth="1"/>
    <col min="14598" max="14598" width="13.7109375" style="1" customWidth="1"/>
    <col min="14599" max="14848" width="9.140625" style="1"/>
    <col min="14849" max="14849" width="5.140625" style="1" customWidth="1"/>
    <col min="14850" max="14850" width="46.85546875" style="1" customWidth="1"/>
    <col min="14851" max="14851" width="7.140625" style="1" customWidth="1"/>
    <col min="14852" max="14852" width="10.140625" style="1" customWidth="1"/>
    <col min="14853" max="14853" width="11.28515625" style="1" customWidth="1"/>
    <col min="14854" max="14854" width="13.7109375" style="1" customWidth="1"/>
    <col min="14855" max="15104" width="9.140625" style="1"/>
    <col min="15105" max="15105" width="5.140625" style="1" customWidth="1"/>
    <col min="15106" max="15106" width="46.85546875" style="1" customWidth="1"/>
    <col min="15107" max="15107" width="7.140625" style="1" customWidth="1"/>
    <col min="15108" max="15108" width="10.140625" style="1" customWidth="1"/>
    <col min="15109" max="15109" width="11.28515625" style="1" customWidth="1"/>
    <col min="15110" max="15110" width="13.7109375" style="1" customWidth="1"/>
    <col min="15111" max="15360" width="9.140625" style="1"/>
    <col min="15361" max="15361" width="5.140625" style="1" customWidth="1"/>
    <col min="15362" max="15362" width="46.85546875" style="1" customWidth="1"/>
    <col min="15363" max="15363" width="7.140625" style="1" customWidth="1"/>
    <col min="15364" max="15364" width="10.140625" style="1" customWidth="1"/>
    <col min="15365" max="15365" width="11.28515625" style="1" customWidth="1"/>
    <col min="15366" max="15366" width="13.7109375" style="1" customWidth="1"/>
    <col min="15367" max="15616" width="9.140625" style="1"/>
    <col min="15617" max="15617" width="5.140625" style="1" customWidth="1"/>
    <col min="15618" max="15618" width="46.85546875" style="1" customWidth="1"/>
    <col min="15619" max="15619" width="7.140625" style="1" customWidth="1"/>
    <col min="15620" max="15620" width="10.140625" style="1" customWidth="1"/>
    <col min="15621" max="15621" width="11.28515625" style="1" customWidth="1"/>
    <col min="15622" max="15622" width="13.7109375" style="1" customWidth="1"/>
    <col min="15623" max="15872" width="9.140625" style="1"/>
    <col min="15873" max="15873" width="5.140625" style="1" customWidth="1"/>
    <col min="15874" max="15874" width="46.85546875" style="1" customWidth="1"/>
    <col min="15875" max="15875" width="7.140625" style="1" customWidth="1"/>
    <col min="15876" max="15876" width="10.140625" style="1" customWidth="1"/>
    <col min="15877" max="15877" width="11.28515625" style="1" customWidth="1"/>
    <col min="15878" max="15878" width="13.7109375" style="1" customWidth="1"/>
    <col min="15879" max="16128" width="9.140625" style="1"/>
    <col min="16129" max="16129" width="5.140625" style="1" customWidth="1"/>
    <col min="16130" max="16130" width="46.85546875" style="1" customWidth="1"/>
    <col min="16131" max="16131" width="7.140625" style="1" customWidth="1"/>
    <col min="16132" max="16132" width="10.140625" style="1" customWidth="1"/>
    <col min="16133" max="16133" width="11.28515625" style="1" customWidth="1"/>
    <col min="16134" max="16134" width="13.7109375" style="1" customWidth="1"/>
    <col min="16135" max="16384" width="9.140625" style="1"/>
  </cols>
  <sheetData>
    <row r="2" spans="1:6" ht="50.25" customHeight="1">
      <c r="A2" s="1302"/>
      <c r="B2" s="1302"/>
      <c r="C2" s="1270" t="s">
        <v>303</v>
      </c>
      <c r="D2" s="1270"/>
      <c r="E2" s="1270"/>
      <c r="F2" s="1270"/>
    </row>
    <row r="3" spans="1:6" ht="15">
      <c r="A3" s="1303" t="s">
        <v>304</v>
      </c>
      <c r="B3" s="1303"/>
      <c r="C3" s="1303"/>
      <c r="D3" s="1303"/>
      <c r="E3" s="1303"/>
      <c r="F3" s="1303"/>
    </row>
    <row r="4" spans="1:6">
      <c r="A4" s="86"/>
      <c r="B4" s="86"/>
      <c r="C4" s="86"/>
      <c r="D4" s="86"/>
      <c r="E4" s="86"/>
      <c r="F4" s="86"/>
    </row>
    <row r="5" spans="1:6" ht="14.25">
      <c r="A5" s="1304" t="s">
        <v>23</v>
      </c>
      <c r="B5" s="1304"/>
      <c r="C5" s="1304"/>
      <c r="D5" s="1304"/>
      <c r="E5" s="1304"/>
      <c r="F5" s="1304"/>
    </row>
    <row r="6" spans="1:6" ht="15" thickBot="1">
      <c r="A6" s="87"/>
      <c r="B6" s="87"/>
      <c r="C6" s="87"/>
      <c r="D6" s="87"/>
      <c r="E6" s="87"/>
      <c r="F6" s="87"/>
    </row>
    <row r="7" spans="1:6" ht="35.25" customHeight="1" thickBot="1">
      <c r="A7" s="88" t="s">
        <v>1</v>
      </c>
      <c r="B7" s="88" t="s">
        <v>305</v>
      </c>
      <c r="C7" s="88" t="s">
        <v>2</v>
      </c>
      <c r="D7" s="88" t="s">
        <v>3</v>
      </c>
      <c r="E7" s="88" t="s">
        <v>296</v>
      </c>
      <c r="F7" s="89" t="s">
        <v>306</v>
      </c>
    </row>
    <row r="8" spans="1:6">
      <c r="A8" s="90">
        <v>1</v>
      </c>
      <c r="B8" s="91" t="s">
        <v>307</v>
      </c>
      <c r="C8" s="1305">
        <v>921</v>
      </c>
      <c r="D8" s="1308">
        <v>92118</v>
      </c>
      <c r="E8" s="1311">
        <v>2480</v>
      </c>
      <c r="F8" s="92">
        <v>3040000</v>
      </c>
    </row>
    <row r="9" spans="1:6">
      <c r="A9" s="93">
        <v>2</v>
      </c>
      <c r="B9" s="94" t="s">
        <v>308</v>
      </c>
      <c r="C9" s="1306"/>
      <c r="D9" s="1309"/>
      <c r="E9" s="1312"/>
      <c r="F9" s="95">
        <v>2655250</v>
      </c>
    </row>
    <row r="10" spans="1:6">
      <c r="A10" s="93">
        <v>3</v>
      </c>
      <c r="B10" s="94" t="s">
        <v>309</v>
      </c>
      <c r="C10" s="1306"/>
      <c r="D10" s="1309"/>
      <c r="E10" s="1312"/>
      <c r="F10" s="96">
        <v>2660000</v>
      </c>
    </row>
    <row r="11" spans="1:6">
      <c r="A11" s="93">
        <v>4</v>
      </c>
      <c r="B11" s="94" t="s">
        <v>310</v>
      </c>
      <c r="C11" s="1306"/>
      <c r="D11" s="1309"/>
      <c r="E11" s="1312"/>
      <c r="F11" s="96">
        <v>1890500</v>
      </c>
    </row>
    <row r="12" spans="1:6" ht="15" customHeight="1">
      <c r="A12" s="93">
        <v>5</v>
      </c>
      <c r="B12" s="94" t="s">
        <v>311</v>
      </c>
      <c r="C12" s="1306"/>
      <c r="D12" s="1309"/>
      <c r="E12" s="1312"/>
      <c r="F12" s="96">
        <v>3458950</v>
      </c>
    </row>
    <row r="13" spans="1:6">
      <c r="A13" s="93">
        <v>6</v>
      </c>
      <c r="B13" s="94" t="s">
        <v>312</v>
      </c>
      <c r="C13" s="1306"/>
      <c r="D13" s="1309"/>
      <c r="E13" s="1312"/>
      <c r="F13" s="96">
        <v>2992500</v>
      </c>
    </row>
    <row r="14" spans="1:6" ht="13.5" thickBot="1">
      <c r="A14" s="97">
        <v>7</v>
      </c>
      <c r="B14" s="98" t="s">
        <v>313</v>
      </c>
      <c r="C14" s="1306"/>
      <c r="D14" s="1310"/>
      <c r="E14" s="1312"/>
      <c r="F14" s="99">
        <v>451250</v>
      </c>
    </row>
    <row r="15" spans="1:6" ht="13.5" thickBot="1">
      <c r="A15" s="1314" t="s">
        <v>314</v>
      </c>
      <c r="B15" s="1315"/>
      <c r="C15" s="1306"/>
      <c r="D15" s="100">
        <v>92118</v>
      </c>
      <c r="E15" s="1312"/>
      <c r="F15" s="101">
        <f>SUM(F8:F14)</f>
        <v>17148450</v>
      </c>
    </row>
    <row r="16" spans="1:6">
      <c r="A16" s="102">
        <v>8</v>
      </c>
      <c r="B16" s="91" t="s">
        <v>315</v>
      </c>
      <c r="C16" s="1306"/>
      <c r="D16" s="1308">
        <v>92109</v>
      </c>
      <c r="E16" s="1312"/>
      <c r="F16" s="103">
        <v>2558350</v>
      </c>
    </row>
    <row r="17" spans="1:10" ht="13.5" thickBot="1">
      <c r="A17" s="97">
        <v>9</v>
      </c>
      <c r="B17" s="98" t="s">
        <v>316</v>
      </c>
      <c r="C17" s="1306"/>
      <c r="D17" s="1310"/>
      <c r="E17" s="1312"/>
      <c r="F17" s="99">
        <v>1729000</v>
      </c>
    </row>
    <row r="18" spans="1:10" ht="13.5" thickBot="1">
      <c r="A18" s="1314" t="s">
        <v>317</v>
      </c>
      <c r="B18" s="1315"/>
      <c r="C18" s="1306"/>
      <c r="D18" s="100">
        <v>92109</v>
      </c>
      <c r="E18" s="1312"/>
      <c r="F18" s="101">
        <f>SUM(F16:F17)</f>
        <v>4287350</v>
      </c>
    </row>
    <row r="19" spans="1:10">
      <c r="A19" s="102">
        <v>10</v>
      </c>
      <c r="B19" s="91" t="s">
        <v>318</v>
      </c>
      <c r="C19" s="1306"/>
      <c r="D19" s="104">
        <v>92106</v>
      </c>
      <c r="E19" s="1312"/>
      <c r="F19" s="103">
        <v>4040350</v>
      </c>
    </row>
    <row r="20" spans="1:10" ht="25.5">
      <c r="A20" s="93">
        <v>11</v>
      </c>
      <c r="B20" s="94" t="s">
        <v>319</v>
      </c>
      <c r="C20" s="1306"/>
      <c r="D20" s="105">
        <v>92108</v>
      </c>
      <c r="E20" s="1312"/>
      <c r="F20" s="106">
        <v>5300000</v>
      </c>
    </row>
    <row r="21" spans="1:10">
      <c r="A21" s="93">
        <v>12</v>
      </c>
      <c r="B21" s="94" t="s">
        <v>320</v>
      </c>
      <c r="C21" s="1306"/>
      <c r="D21" s="105">
        <v>92110</v>
      </c>
      <c r="E21" s="1312"/>
      <c r="F21" s="106">
        <v>380000</v>
      </c>
    </row>
    <row r="22" spans="1:10" ht="17.25" customHeight="1">
      <c r="A22" s="93">
        <v>13</v>
      </c>
      <c r="B22" s="94" t="s">
        <v>321</v>
      </c>
      <c r="C22" s="1306"/>
      <c r="D22" s="105">
        <v>92114</v>
      </c>
      <c r="E22" s="1312"/>
      <c r="F22" s="106">
        <v>1234050</v>
      </c>
    </row>
    <row r="23" spans="1:10" ht="26.25" thickBot="1">
      <c r="A23" s="107">
        <v>14</v>
      </c>
      <c r="B23" s="98" t="s">
        <v>322</v>
      </c>
      <c r="C23" s="1307"/>
      <c r="D23" s="108">
        <v>92116</v>
      </c>
      <c r="E23" s="1313"/>
      <c r="F23" s="109">
        <v>6573500</v>
      </c>
      <c r="J23" s="25"/>
    </row>
    <row r="24" spans="1:10" ht="15.75" thickBot="1">
      <c r="A24" s="1299" t="s">
        <v>323</v>
      </c>
      <c r="B24" s="1300"/>
      <c r="C24" s="1300"/>
      <c r="D24" s="1301"/>
      <c r="E24" s="110"/>
      <c r="F24" s="111">
        <f>SUM(F15,F18,F19:F23)</f>
        <v>38963700</v>
      </c>
    </row>
    <row r="25" spans="1:10">
      <c r="A25" s="112">
        <v>15</v>
      </c>
      <c r="B25" s="113" t="s">
        <v>324</v>
      </c>
      <c r="C25" s="1316">
        <v>803</v>
      </c>
      <c r="D25" s="1316">
        <v>80395</v>
      </c>
      <c r="E25" s="1319">
        <v>2520</v>
      </c>
      <c r="F25" s="114">
        <v>150000</v>
      </c>
    </row>
    <row r="26" spans="1:10">
      <c r="A26" s="115">
        <v>16</v>
      </c>
      <c r="B26" s="116" t="s">
        <v>325</v>
      </c>
      <c r="C26" s="1317"/>
      <c r="D26" s="1317"/>
      <c r="E26" s="1320"/>
      <c r="F26" s="117">
        <v>100000</v>
      </c>
    </row>
    <row r="27" spans="1:10" ht="25.5">
      <c r="A27" s="115">
        <v>17</v>
      </c>
      <c r="B27" s="118" t="s">
        <v>326</v>
      </c>
      <c r="C27" s="1317"/>
      <c r="D27" s="1317"/>
      <c r="E27" s="1320"/>
      <c r="F27" s="117">
        <v>100000</v>
      </c>
    </row>
    <row r="28" spans="1:10">
      <c r="A28" s="115">
        <v>18</v>
      </c>
      <c r="B28" s="116" t="s">
        <v>327</v>
      </c>
      <c r="C28" s="1317"/>
      <c r="D28" s="1317"/>
      <c r="E28" s="1320"/>
      <c r="F28" s="117">
        <v>100000</v>
      </c>
    </row>
    <row r="29" spans="1:10">
      <c r="A29" s="115">
        <v>19</v>
      </c>
      <c r="B29" s="116" t="s">
        <v>328</v>
      </c>
      <c r="C29" s="1317"/>
      <c r="D29" s="1317"/>
      <c r="E29" s="1320"/>
      <c r="F29" s="117">
        <v>100000</v>
      </c>
    </row>
    <row r="30" spans="1:10">
      <c r="A30" s="115">
        <v>20</v>
      </c>
      <c r="B30" s="116" t="s">
        <v>329</v>
      </c>
      <c r="C30" s="1317"/>
      <c r="D30" s="1317"/>
      <c r="E30" s="1320"/>
      <c r="F30" s="117">
        <v>100000</v>
      </c>
    </row>
    <row r="31" spans="1:10" ht="26.25" thickBot="1">
      <c r="A31" s="119">
        <v>21</v>
      </c>
      <c r="B31" s="120" t="s">
        <v>330</v>
      </c>
      <c r="C31" s="1318"/>
      <c r="D31" s="1318"/>
      <c r="E31" s="1321"/>
      <c r="F31" s="121">
        <v>100000</v>
      </c>
    </row>
    <row r="32" spans="1:10" ht="15.75" thickBot="1">
      <c r="A32" s="1322" t="s">
        <v>331</v>
      </c>
      <c r="B32" s="1300"/>
      <c r="C32" s="1323"/>
      <c r="D32" s="1323"/>
      <c r="E32" s="122"/>
      <c r="F32" s="123">
        <f>SUM(F25:F31)</f>
        <v>750000</v>
      </c>
    </row>
    <row r="33" spans="1:6" ht="15.75" customHeight="1" thickBot="1">
      <c r="A33" s="124">
        <v>22</v>
      </c>
      <c r="B33" s="125" t="s">
        <v>332</v>
      </c>
      <c r="C33" s="126">
        <v>851</v>
      </c>
      <c r="D33" s="127">
        <v>85148</v>
      </c>
      <c r="E33" s="128">
        <v>2560</v>
      </c>
      <c r="F33" s="129">
        <v>1121000</v>
      </c>
    </row>
    <row r="34" spans="1:6" ht="15.75" thickBot="1">
      <c r="A34" s="1299" t="s">
        <v>333</v>
      </c>
      <c r="B34" s="1300"/>
      <c r="C34" s="1300"/>
      <c r="D34" s="1301"/>
      <c r="E34" s="130"/>
      <c r="F34" s="111">
        <f>SUM(F33:F33)</f>
        <v>1121000</v>
      </c>
    </row>
    <row r="35" spans="1:6" ht="13.5" thickBot="1">
      <c r="A35" s="131">
        <v>23</v>
      </c>
      <c r="B35" s="132" t="s">
        <v>334</v>
      </c>
      <c r="C35" s="131">
        <v>853</v>
      </c>
      <c r="D35" s="131">
        <v>85311</v>
      </c>
      <c r="E35" s="128">
        <v>2570</v>
      </c>
      <c r="F35" s="129">
        <v>59200</v>
      </c>
    </row>
    <row r="36" spans="1:6" ht="15.75" thickBot="1">
      <c r="A36" s="1299" t="s">
        <v>335</v>
      </c>
      <c r="B36" s="1300"/>
      <c r="C36" s="1300"/>
      <c r="D36" s="1300"/>
      <c r="E36" s="133"/>
      <c r="F36" s="111">
        <f>SUM(F35:F35)</f>
        <v>59200</v>
      </c>
    </row>
    <row r="37" spans="1:6" ht="22.5" customHeight="1" thickBot="1">
      <c r="A37" s="1326" t="s">
        <v>336</v>
      </c>
      <c r="B37" s="1327"/>
      <c r="C37" s="1327"/>
      <c r="D37" s="1327"/>
      <c r="E37" s="134"/>
      <c r="F37" s="135">
        <f>SUM(F24,F32,F34,F36)</f>
        <v>40893900</v>
      </c>
    </row>
    <row r="38" spans="1:6" ht="14.25">
      <c r="A38" s="136"/>
      <c r="B38" s="136"/>
      <c r="C38" s="136"/>
      <c r="D38" s="136"/>
      <c r="E38" s="136"/>
      <c r="F38" s="136"/>
    </row>
    <row r="39" spans="1:6" ht="14.25">
      <c r="A39" s="1328" t="s">
        <v>28</v>
      </c>
      <c r="B39" s="1328"/>
      <c r="C39" s="1328"/>
      <c r="D39" s="1328"/>
      <c r="E39" s="1328"/>
      <c r="F39" s="1328"/>
    </row>
    <row r="40" spans="1:6" ht="15" thickBot="1">
      <c r="A40" s="137"/>
      <c r="B40" s="137"/>
      <c r="C40" s="137"/>
      <c r="D40" s="137"/>
      <c r="E40" s="137"/>
      <c r="F40" s="137"/>
    </row>
    <row r="41" spans="1:6" ht="30.75" thickBot="1">
      <c r="A41" s="122" t="s">
        <v>1</v>
      </c>
      <c r="B41" s="110" t="s">
        <v>305</v>
      </c>
      <c r="C41" s="122" t="s">
        <v>2</v>
      </c>
      <c r="D41" s="110" t="s">
        <v>3</v>
      </c>
      <c r="E41" s="122" t="s">
        <v>296</v>
      </c>
      <c r="F41" s="138" t="s">
        <v>306</v>
      </c>
    </row>
    <row r="42" spans="1:6" ht="15" customHeight="1">
      <c r="A42" s="139">
        <v>1</v>
      </c>
      <c r="B42" s="113" t="s">
        <v>337</v>
      </c>
      <c r="C42" s="1329">
        <v>803</v>
      </c>
      <c r="D42" s="1331">
        <v>80395</v>
      </c>
      <c r="E42" s="1320">
        <v>2500</v>
      </c>
      <c r="F42" s="140">
        <v>65000</v>
      </c>
    </row>
    <row r="43" spans="1:6" ht="25.5" customHeight="1" thickBot="1">
      <c r="A43" s="141">
        <v>2</v>
      </c>
      <c r="B43" s="142" t="s">
        <v>338</v>
      </c>
      <c r="C43" s="1330"/>
      <c r="D43" s="1331"/>
      <c r="E43" s="1320"/>
      <c r="F43" s="143">
        <v>65000</v>
      </c>
    </row>
    <row r="44" spans="1:6" ht="15.75" thickBot="1">
      <c r="A44" s="1332" t="s">
        <v>331</v>
      </c>
      <c r="B44" s="1332"/>
      <c r="C44" s="1332"/>
      <c r="D44" s="1333"/>
      <c r="E44" s="144"/>
      <c r="F44" s="145">
        <f>F42+F43</f>
        <v>130000</v>
      </c>
    </row>
    <row r="45" spans="1:6">
      <c r="A45" s="146">
        <v>3</v>
      </c>
      <c r="B45" s="147" t="s">
        <v>339</v>
      </c>
      <c r="C45" s="1334">
        <v>853</v>
      </c>
      <c r="D45" s="1334">
        <v>85311</v>
      </c>
      <c r="E45" s="1311">
        <v>2580</v>
      </c>
      <c r="F45" s="148">
        <v>74000</v>
      </c>
    </row>
    <row r="46" spans="1:6">
      <c r="A46" s="149">
        <v>4</v>
      </c>
      <c r="B46" s="150" t="s">
        <v>340</v>
      </c>
      <c r="C46" s="1335"/>
      <c r="D46" s="1335"/>
      <c r="E46" s="1312"/>
      <c r="F46" s="152">
        <v>66600</v>
      </c>
    </row>
    <row r="47" spans="1:6">
      <c r="A47" s="149">
        <v>5</v>
      </c>
      <c r="B47" s="150" t="s">
        <v>341</v>
      </c>
      <c r="C47" s="1335"/>
      <c r="D47" s="1335"/>
      <c r="E47" s="1312"/>
      <c r="F47" s="152">
        <v>55500</v>
      </c>
    </row>
    <row r="48" spans="1:6">
      <c r="A48" s="149">
        <v>6</v>
      </c>
      <c r="B48" s="150" t="s">
        <v>342</v>
      </c>
      <c r="C48" s="1335"/>
      <c r="D48" s="1335"/>
      <c r="E48" s="1312"/>
      <c r="F48" s="152">
        <v>74000</v>
      </c>
    </row>
    <row r="49" spans="1:6">
      <c r="A49" s="149">
        <v>7</v>
      </c>
      <c r="B49" s="150" t="s">
        <v>343</v>
      </c>
      <c r="C49" s="1335"/>
      <c r="D49" s="1335"/>
      <c r="E49" s="1312"/>
      <c r="F49" s="152">
        <v>59200</v>
      </c>
    </row>
    <row r="50" spans="1:6">
      <c r="A50" s="149">
        <v>8</v>
      </c>
      <c r="B50" s="150" t="s">
        <v>344</v>
      </c>
      <c r="C50" s="1335"/>
      <c r="D50" s="1335"/>
      <c r="E50" s="1312"/>
      <c r="F50" s="152">
        <v>40700</v>
      </c>
    </row>
    <row r="51" spans="1:6" ht="13.5" thickBot="1">
      <c r="A51" s="153">
        <v>9</v>
      </c>
      <c r="B51" s="154" t="s">
        <v>345</v>
      </c>
      <c r="C51" s="1336"/>
      <c r="D51" s="1336"/>
      <c r="E51" s="1313"/>
      <c r="F51" s="155">
        <v>2467</v>
      </c>
    </row>
    <row r="52" spans="1:6" ht="15.75" thickBot="1">
      <c r="A52" s="1332" t="s">
        <v>335</v>
      </c>
      <c r="B52" s="1332"/>
      <c r="C52" s="1332"/>
      <c r="D52" s="1332"/>
      <c r="E52" s="156"/>
      <c r="F52" s="145">
        <f>SUM(F45:F51)</f>
        <v>372467</v>
      </c>
    </row>
    <row r="53" spans="1:6" ht="20.25" customHeight="1" thickBot="1">
      <c r="A53" s="1324" t="s">
        <v>336</v>
      </c>
      <c r="B53" s="1325"/>
      <c r="C53" s="1325"/>
      <c r="D53" s="1325"/>
      <c r="E53" s="1325"/>
      <c r="F53" s="157">
        <f>SUM(F52,F44)</f>
        <v>502467</v>
      </c>
    </row>
  </sheetData>
  <mergeCells count="28">
    <mergeCell ref="A53:E53"/>
    <mergeCell ref="A36:D36"/>
    <mergeCell ref="A37:D37"/>
    <mergeCell ref="A39:F39"/>
    <mergeCell ref="C42:C43"/>
    <mergeCell ref="D42:D43"/>
    <mergeCell ref="E42:E43"/>
    <mergeCell ref="A44:D44"/>
    <mergeCell ref="C45:C51"/>
    <mergeCell ref="D45:D51"/>
    <mergeCell ref="E45:E51"/>
    <mergeCell ref="A52:D52"/>
    <mergeCell ref="A34:D34"/>
    <mergeCell ref="A2:B2"/>
    <mergeCell ref="C2:F2"/>
    <mergeCell ref="A3:F3"/>
    <mergeCell ref="A5:F5"/>
    <mergeCell ref="C8:C23"/>
    <mergeCell ref="D8:D14"/>
    <mergeCell ref="E8:E23"/>
    <mergeCell ref="A15:B15"/>
    <mergeCell ref="D16:D17"/>
    <mergeCell ref="A18:B18"/>
    <mergeCell ref="A24:D24"/>
    <mergeCell ref="C25:C31"/>
    <mergeCell ref="D25:D31"/>
    <mergeCell ref="E25:E31"/>
    <mergeCell ref="A32:D3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rowBreaks count="1" manualBreakCount="1">
    <brk id="3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topLeftCell="A28" zoomScale="90" zoomScaleNormal="100" zoomScaleSheetLayoutView="90" workbookViewId="0">
      <selection activeCell="K10" sqref="K10"/>
    </sheetView>
  </sheetViews>
  <sheetFormatPr defaultRowHeight="12.75"/>
  <cols>
    <col min="1" max="1" width="6.28515625" style="1" customWidth="1"/>
    <col min="2" max="2" width="34.42578125" style="1" customWidth="1"/>
    <col min="3" max="3" width="9.140625" style="1"/>
    <col min="4" max="4" width="10.28515625" style="1" customWidth="1"/>
    <col min="5" max="6" width="12.7109375" style="1" customWidth="1"/>
    <col min="7" max="7" width="11.85546875" style="1" customWidth="1"/>
    <col min="8" max="8" width="15.140625" style="1" customWidth="1"/>
    <col min="9" max="9" width="49" style="1" customWidth="1"/>
    <col min="10" max="256" width="9.140625" style="1"/>
    <col min="257" max="257" width="6.28515625" style="1" customWidth="1"/>
    <col min="258" max="258" width="34.42578125" style="1" customWidth="1"/>
    <col min="259" max="259" width="9.140625" style="1"/>
    <col min="260" max="260" width="10.28515625" style="1" customWidth="1"/>
    <col min="261" max="262" width="12.7109375" style="1" customWidth="1"/>
    <col min="263" max="263" width="11.85546875" style="1" customWidth="1"/>
    <col min="264" max="264" width="15.140625" style="1" customWidth="1"/>
    <col min="265" max="265" width="49" style="1" customWidth="1"/>
    <col min="266" max="512" width="9.140625" style="1"/>
    <col min="513" max="513" width="6.28515625" style="1" customWidth="1"/>
    <col min="514" max="514" width="34.42578125" style="1" customWidth="1"/>
    <col min="515" max="515" width="9.140625" style="1"/>
    <col min="516" max="516" width="10.28515625" style="1" customWidth="1"/>
    <col min="517" max="518" width="12.7109375" style="1" customWidth="1"/>
    <col min="519" max="519" width="11.85546875" style="1" customWidth="1"/>
    <col min="520" max="520" width="15.140625" style="1" customWidth="1"/>
    <col min="521" max="521" width="49" style="1" customWidth="1"/>
    <col min="522" max="768" width="9.140625" style="1"/>
    <col min="769" max="769" width="6.28515625" style="1" customWidth="1"/>
    <col min="770" max="770" width="34.42578125" style="1" customWidth="1"/>
    <col min="771" max="771" width="9.140625" style="1"/>
    <col min="772" max="772" width="10.28515625" style="1" customWidth="1"/>
    <col min="773" max="774" width="12.7109375" style="1" customWidth="1"/>
    <col min="775" max="775" width="11.85546875" style="1" customWidth="1"/>
    <col min="776" max="776" width="15.140625" style="1" customWidth="1"/>
    <col min="777" max="777" width="49" style="1" customWidth="1"/>
    <col min="778" max="1024" width="9.140625" style="1"/>
    <col min="1025" max="1025" width="6.28515625" style="1" customWidth="1"/>
    <col min="1026" max="1026" width="34.42578125" style="1" customWidth="1"/>
    <col min="1027" max="1027" width="9.140625" style="1"/>
    <col min="1028" max="1028" width="10.28515625" style="1" customWidth="1"/>
    <col min="1029" max="1030" width="12.7109375" style="1" customWidth="1"/>
    <col min="1031" max="1031" width="11.85546875" style="1" customWidth="1"/>
    <col min="1032" max="1032" width="15.140625" style="1" customWidth="1"/>
    <col min="1033" max="1033" width="49" style="1" customWidth="1"/>
    <col min="1034" max="1280" width="9.140625" style="1"/>
    <col min="1281" max="1281" width="6.28515625" style="1" customWidth="1"/>
    <col min="1282" max="1282" width="34.42578125" style="1" customWidth="1"/>
    <col min="1283" max="1283" width="9.140625" style="1"/>
    <col min="1284" max="1284" width="10.28515625" style="1" customWidth="1"/>
    <col min="1285" max="1286" width="12.7109375" style="1" customWidth="1"/>
    <col min="1287" max="1287" width="11.85546875" style="1" customWidth="1"/>
    <col min="1288" max="1288" width="15.140625" style="1" customWidth="1"/>
    <col min="1289" max="1289" width="49" style="1" customWidth="1"/>
    <col min="1290" max="1536" width="9.140625" style="1"/>
    <col min="1537" max="1537" width="6.28515625" style="1" customWidth="1"/>
    <col min="1538" max="1538" width="34.42578125" style="1" customWidth="1"/>
    <col min="1539" max="1539" width="9.140625" style="1"/>
    <col min="1540" max="1540" width="10.28515625" style="1" customWidth="1"/>
    <col min="1541" max="1542" width="12.7109375" style="1" customWidth="1"/>
    <col min="1543" max="1543" width="11.85546875" style="1" customWidth="1"/>
    <col min="1544" max="1544" width="15.140625" style="1" customWidth="1"/>
    <col min="1545" max="1545" width="49" style="1" customWidth="1"/>
    <col min="1546" max="1792" width="9.140625" style="1"/>
    <col min="1793" max="1793" width="6.28515625" style="1" customWidth="1"/>
    <col min="1794" max="1794" width="34.42578125" style="1" customWidth="1"/>
    <col min="1795" max="1795" width="9.140625" style="1"/>
    <col min="1796" max="1796" width="10.28515625" style="1" customWidth="1"/>
    <col min="1797" max="1798" width="12.7109375" style="1" customWidth="1"/>
    <col min="1799" max="1799" width="11.85546875" style="1" customWidth="1"/>
    <col min="1800" max="1800" width="15.140625" style="1" customWidth="1"/>
    <col min="1801" max="1801" width="49" style="1" customWidth="1"/>
    <col min="1802" max="2048" width="9.140625" style="1"/>
    <col min="2049" max="2049" width="6.28515625" style="1" customWidth="1"/>
    <col min="2050" max="2050" width="34.42578125" style="1" customWidth="1"/>
    <col min="2051" max="2051" width="9.140625" style="1"/>
    <col min="2052" max="2052" width="10.28515625" style="1" customWidth="1"/>
    <col min="2053" max="2054" width="12.7109375" style="1" customWidth="1"/>
    <col min="2055" max="2055" width="11.85546875" style="1" customWidth="1"/>
    <col min="2056" max="2056" width="15.140625" style="1" customWidth="1"/>
    <col min="2057" max="2057" width="49" style="1" customWidth="1"/>
    <col min="2058" max="2304" width="9.140625" style="1"/>
    <col min="2305" max="2305" width="6.28515625" style="1" customWidth="1"/>
    <col min="2306" max="2306" width="34.42578125" style="1" customWidth="1"/>
    <col min="2307" max="2307" width="9.140625" style="1"/>
    <col min="2308" max="2308" width="10.28515625" style="1" customWidth="1"/>
    <col min="2309" max="2310" width="12.7109375" style="1" customWidth="1"/>
    <col min="2311" max="2311" width="11.85546875" style="1" customWidth="1"/>
    <col min="2312" max="2312" width="15.140625" style="1" customWidth="1"/>
    <col min="2313" max="2313" width="49" style="1" customWidth="1"/>
    <col min="2314" max="2560" width="9.140625" style="1"/>
    <col min="2561" max="2561" width="6.28515625" style="1" customWidth="1"/>
    <col min="2562" max="2562" width="34.42578125" style="1" customWidth="1"/>
    <col min="2563" max="2563" width="9.140625" style="1"/>
    <col min="2564" max="2564" width="10.28515625" style="1" customWidth="1"/>
    <col min="2565" max="2566" width="12.7109375" style="1" customWidth="1"/>
    <col min="2567" max="2567" width="11.85546875" style="1" customWidth="1"/>
    <col min="2568" max="2568" width="15.140625" style="1" customWidth="1"/>
    <col min="2569" max="2569" width="49" style="1" customWidth="1"/>
    <col min="2570" max="2816" width="9.140625" style="1"/>
    <col min="2817" max="2817" width="6.28515625" style="1" customWidth="1"/>
    <col min="2818" max="2818" width="34.42578125" style="1" customWidth="1"/>
    <col min="2819" max="2819" width="9.140625" style="1"/>
    <col min="2820" max="2820" width="10.28515625" style="1" customWidth="1"/>
    <col min="2821" max="2822" width="12.7109375" style="1" customWidth="1"/>
    <col min="2823" max="2823" width="11.85546875" style="1" customWidth="1"/>
    <col min="2824" max="2824" width="15.140625" style="1" customWidth="1"/>
    <col min="2825" max="2825" width="49" style="1" customWidth="1"/>
    <col min="2826" max="3072" width="9.140625" style="1"/>
    <col min="3073" max="3073" width="6.28515625" style="1" customWidth="1"/>
    <col min="3074" max="3074" width="34.42578125" style="1" customWidth="1"/>
    <col min="3075" max="3075" width="9.140625" style="1"/>
    <col min="3076" max="3076" width="10.28515625" style="1" customWidth="1"/>
    <col min="3077" max="3078" width="12.7109375" style="1" customWidth="1"/>
    <col min="3079" max="3079" width="11.85546875" style="1" customWidth="1"/>
    <col min="3080" max="3080" width="15.140625" style="1" customWidth="1"/>
    <col min="3081" max="3081" width="49" style="1" customWidth="1"/>
    <col min="3082" max="3328" width="9.140625" style="1"/>
    <col min="3329" max="3329" width="6.28515625" style="1" customWidth="1"/>
    <col min="3330" max="3330" width="34.42578125" style="1" customWidth="1"/>
    <col min="3331" max="3331" width="9.140625" style="1"/>
    <col min="3332" max="3332" width="10.28515625" style="1" customWidth="1"/>
    <col min="3333" max="3334" width="12.7109375" style="1" customWidth="1"/>
    <col min="3335" max="3335" width="11.85546875" style="1" customWidth="1"/>
    <col min="3336" max="3336" width="15.140625" style="1" customWidth="1"/>
    <col min="3337" max="3337" width="49" style="1" customWidth="1"/>
    <col min="3338" max="3584" width="9.140625" style="1"/>
    <col min="3585" max="3585" width="6.28515625" style="1" customWidth="1"/>
    <col min="3586" max="3586" width="34.42578125" style="1" customWidth="1"/>
    <col min="3587" max="3587" width="9.140625" style="1"/>
    <col min="3588" max="3588" width="10.28515625" style="1" customWidth="1"/>
    <col min="3589" max="3590" width="12.7109375" style="1" customWidth="1"/>
    <col min="3591" max="3591" width="11.85546875" style="1" customWidth="1"/>
    <col min="3592" max="3592" width="15.140625" style="1" customWidth="1"/>
    <col min="3593" max="3593" width="49" style="1" customWidth="1"/>
    <col min="3594" max="3840" width="9.140625" style="1"/>
    <col min="3841" max="3841" width="6.28515625" style="1" customWidth="1"/>
    <col min="3842" max="3842" width="34.42578125" style="1" customWidth="1"/>
    <col min="3843" max="3843" width="9.140625" style="1"/>
    <col min="3844" max="3844" width="10.28515625" style="1" customWidth="1"/>
    <col min="3845" max="3846" width="12.7109375" style="1" customWidth="1"/>
    <col min="3847" max="3847" width="11.85546875" style="1" customWidth="1"/>
    <col min="3848" max="3848" width="15.140625" style="1" customWidth="1"/>
    <col min="3849" max="3849" width="49" style="1" customWidth="1"/>
    <col min="3850" max="4096" width="9.140625" style="1"/>
    <col min="4097" max="4097" width="6.28515625" style="1" customWidth="1"/>
    <col min="4098" max="4098" width="34.42578125" style="1" customWidth="1"/>
    <col min="4099" max="4099" width="9.140625" style="1"/>
    <col min="4100" max="4100" width="10.28515625" style="1" customWidth="1"/>
    <col min="4101" max="4102" width="12.7109375" style="1" customWidth="1"/>
    <col min="4103" max="4103" width="11.85546875" style="1" customWidth="1"/>
    <col min="4104" max="4104" width="15.140625" style="1" customWidth="1"/>
    <col min="4105" max="4105" width="49" style="1" customWidth="1"/>
    <col min="4106" max="4352" width="9.140625" style="1"/>
    <col min="4353" max="4353" width="6.28515625" style="1" customWidth="1"/>
    <col min="4354" max="4354" width="34.42578125" style="1" customWidth="1"/>
    <col min="4355" max="4355" width="9.140625" style="1"/>
    <col min="4356" max="4356" width="10.28515625" style="1" customWidth="1"/>
    <col min="4357" max="4358" width="12.7109375" style="1" customWidth="1"/>
    <col min="4359" max="4359" width="11.85546875" style="1" customWidth="1"/>
    <col min="4360" max="4360" width="15.140625" style="1" customWidth="1"/>
    <col min="4361" max="4361" width="49" style="1" customWidth="1"/>
    <col min="4362" max="4608" width="9.140625" style="1"/>
    <col min="4609" max="4609" width="6.28515625" style="1" customWidth="1"/>
    <col min="4610" max="4610" width="34.42578125" style="1" customWidth="1"/>
    <col min="4611" max="4611" width="9.140625" style="1"/>
    <col min="4612" max="4612" width="10.28515625" style="1" customWidth="1"/>
    <col min="4613" max="4614" width="12.7109375" style="1" customWidth="1"/>
    <col min="4615" max="4615" width="11.85546875" style="1" customWidth="1"/>
    <col min="4616" max="4616" width="15.140625" style="1" customWidth="1"/>
    <col min="4617" max="4617" width="49" style="1" customWidth="1"/>
    <col min="4618" max="4864" width="9.140625" style="1"/>
    <col min="4865" max="4865" width="6.28515625" style="1" customWidth="1"/>
    <col min="4866" max="4866" width="34.42578125" style="1" customWidth="1"/>
    <col min="4867" max="4867" width="9.140625" style="1"/>
    <col min="4868" max="4868" width="10.28515625" style="1" customWidth="1"/>
    <col min="4869" max="4870" width="12.7109375" style="1" customWidth="1"/>
    <col min="4871" max="4871" width="11.85546875" style="1" customWidth="1"/>
    <col min="4872" max="4872" width="15.140625" style="1" customWidth="1"/>
    <col min="4873" max="4873" width="49" style="1" customWidth="1"/>
    <col min="4874" max="5120" width="9.140625" style="1"/>
    <col min="5121" max="5121" width="6.28515625" style="1" customWidth="1"/>
    <col min="5122" max="5122" width="34.42578125" style="1" customWidth="1"/>
    <col min="5123" max="5123" width="9.140625" style="1"/>
    <col min="5124" max="5124" width="10.28515625" style="1" customWidth="1"/>
    <col min="5125" max="5126" width="12.7109375" style="1" customWidth="1"/>
    <col min="5127" max="5127" width="11.85546875" style="1" customWidth="1"/>
    <col min="5128" max="5128" width="15.140625" style="1" customWidth="1"/>
    <col min="5129" max="5129" width="49" style="1" customWidth="1"/>
    <col min="5130" max="5376" width="9.140625" style="1"/>
    <col min="5377" max="5377" width="6.28515625" style="1" customWidth="1"/>
    <col min="5378" max="5378" width="34.42578125" style="1" customWidth="1"/>
    <col min="5379" max="5379" width="9.140625" style="1"/>
    <col min="5380" max="5380" width="10.28515625" style="1" customWidth="1"/>
    <col min="5381" max="5382" width="12.7109375" style="1" customWidth="1"/>
    <col min="5383" max="5383" width="11.85546875" style="1" customWidth="1"/>
    <col min="5384" max="5384" width="15.140625" style="1" customWidth="1"/>
    <col min="5385" max="5385" width="49" style="1" customWidth="1"/>
    <col min="5386" max="5632" width="9.140625" style="1"/>
    <col min="5633" max="5633" width="6.28515625" style="1" customWidth="1"/>
    <col min="5634" max="5634" width="34.42578125" style="1" customWidth="1"/>
    <col min="5635" max="5635" width="9.140625" style="1"/>
    <col min="5636" max="5636" width="10.28515625" style="1" customWidth="1"/>
    <col min="5637" max="5638" width="12.7109375" style="1" customWidth="1"/>
    <col min="5639" max="5639" width="11.85546875" style="1" customWidth="1"/>
    <col min="5640" max="5640" width="15.140625" style="1" customWidth="1"/>
    <col min="5641" max="5641" width="49" style="1" customWidth="1"/>
    <col min="5642" max="5888" width="9.140625" style="1"/>
    <col min="5889" max="5889" width="6.28515625" style="1" customWidth="1"/>
    <col min="5890" max="5890" width="34.42578125" style="1" customWidth="1"/>
    <col min="5891" max="5891" width="9.140625" style="1"/>
    <col min="5892" max="5892" width="10.28515625" style="1" customWidth="1"/>
    <col min="5893" max="5894" width="12.7109375" style="1" customWidth="1"/>
    <col min="5895" max="5895" width="11.85546875" style="1" customWidth="1"/>
    <col min="5896" max="5896" width="15.140625" style="1" customWidth="1"/>
    <col min="5897" max="5897" width="49" style="1" customWidth="1"/>
    <col min="5898" max="6144" width="9.140625" style="1"/>
    <col min="6145" max="6145" width="6.28515625" style="1" customWidth="1"/>
    <col min="6146" max="6146" width="34.42578125" style="1" customWidth="1"/>
    <col min="6147" max="6147" width="9.140625" style="1"/>
    <col min="6148" max="6148" width="10.28515625" style="1" customWidth="1"/>
    <col min="6149" max="6150" width="12.7109375" style="1" customWidth="1"/>
    <col min="6151" max="6151" width="11.85546875" style="1" customWidth="1"/>
    <col min="6152" max="6152" width="15.140625" style="1" customWidth="1"/>
    <col min="6153" max="6153" width="49" style="1" customWidth="1"/>
    <col min="6154" max="6400" width="9.140625" style="1"/>
    <col min="6401" max="6401" width="6.28515625" style="1" customWidth="1"/>
    <col min="6402" max="6402" width="34.42578125" style="1" customWidth="1"/>
    <col min="6403" max="6403" width="9.140625" style="1"/>
    <col min="6404" max="6404" width="10.28515625" style="1" customWidth="1"/>
    <col min="6405" max="6406" width="12.7109375" style="1" customWidth="1"/>
    <col min="6407" max="6407" width="11.85546875" style="1" customWidth="1"/>
    <col min="6408" max="6408" width="15.140625" style="1" customWidth="1"/>
    <col min="6409" max="6409" width="49" style="1" customWidth="1"/>
    <col min="6410" max="6656" width="9.140625" style="1"/>
    <col min="6657" max="6657" width="6.28515625" style="1" customWidth="1"/>
    <col min="6658" max="6658" width="34.42578125" style="1" customWidth="1"/>
    <col min="6659" max="6659" width="9.140625" style="1"/>
    <col min="6660" max="6660" width="10.28515625" style="1" customWidth="1"/>
    <col min="6661" max="6662" width="12.7109375" style="1" customWidth="1"/>
    <col min="6663" max="6663" width="11.85546875" style="1" customWidth="1"/>
    <col min="6664" max="6664" width="15.140625" style="1" customWidth="1"/>
    <col min="6665" max="6665" width="49" style="1" customWidth="1"/>
    <col min="6666" max="6912" width="9.140625" style="1"/>
    <col min="6913" max="6913" width="6.28515625" style="1" customWidth="1"/>
    <col min="6914" max="6914" width="34.42578125" style="1" customWidth="1"/>
    <col min="6915" max="6915" width="9.140625" style="1"/>
    <col min="6916" max="6916" width="10.28515625" style="1" customWidth="1"/>
    <col min="6917" max="6918" width="12.7109375" style="1" customWidth="1"/>
    <col min="6919" max="6919" width="11.85546875" style="1" customWidth="1"/>
    <col min="6920" max="6920" width="15.140625" style="1" customWidth="1"/>
    <col min="6921" max="6921" width="49" style="1" customWidth="1"/>
    <col min="6922" max="7168" width="9.140625" style="1"/>
    <col min="7169" max="7169" width="6.28515625" style="1" customWidth="1"/>
    <col min="7170" max="7170" width="34.42578125" style="1" customWidth="1"/>
    <col min="7171" max="7171" width="9.140625" style="1"/>
    <col min="7172" max="7172" width="10.28515625" style="1" customWidth="1"/>
    <col min="7173" max="7174" width="12.7109375" style="1" customWidth="1"/>
    <col min="7175" max="7175" width="11.85546875" style="1" customWidth="1"/>
    <col min="7176" max="7176" width="15.140625" style="1" customWidth="1"/>
    <col min="7177" max="7177" width="49" style="1" customWidth="1"/>
    <col min="7178" max="7424" width="9.140625" style="1"/>
    <col min="7425" max="7425" width="6.28515625" style="1" customWidth="1"/>
    <col min="7426" max="7426" width="34.42578125" style="1" customWidth="1"/>
    <col min="7427" max="7427" width="9.140625" style="1"/>
    <col min="7428" max="7428" width="10.28515625" style="1" customWidth="1"/>
    <col min="7429" max="7430" width="12.7109375" style="1" customWidth="1"/>
    <col min="7431" max="7431" width="11.85546875" style="1" customWidth="1"/>
    <col min="7432" max="7432" width="15.140625" style="1" customWidth="1"/>
    <col min="7433" max="7433" width="49" style="1" customWidth="1"/>
    <col min="7434" max="7680" width="9.140625" style="1"/>
    <col min="7681" max="7681" width="6.28515625" style="1" customWidth="1"/>
    <col min="7682" max="7682" width="34.42578125" style="1" customWidth="1"/>
    <col min="7683" max="7683" width="9.140625" style="1"/>
    <col min="7684" max="7684" width="10.28515625" style="1" customWidth="1"/>
    <col min="7685" max="7686" width="12.7109375" style="1" customWidth="1"/>
    <col min="7687" max="7687" width="11.85546875" style="1" customWidth="1"/>
    <col min="7688" max="7688" width="15.140625" style="1" customWidth="1"/>
    <col min="7689" max="7689" width="49" style="1" customWidth="1"/>
    <col min="7690" max="7936" width="9.140625" style="1"/>
    <col min="7937" max="7937" width="6.28515625" style="1" customWidth="1"/>
    <col min="7938" max="7938" width="34.42578125" style="1" customWidth="1"/>
    <col min="7939" max="7939" width="9.140625" style="1"/>
    <col min="7940" max="7940" width="10.28515625" style="1" customWidth="1"/>
    <col min="7941" max="7942" width="12.7109375" style="1" customWidth="1"/>
    <col min="7943" max="7943" width="11.85546875" style="1" customWidth="1"/>
    <col min="7944" max="7944" width="15.140625" style="1" customWidth="1"/>
    <col min="7945" max="7945" width="49" style="1" customWidth="1"/>
    <col min="7946" max="8192" width="9.140625" style="1"/>
    <col min="8193" max="8193" width="6.28515625" style="1" customWidth="1"/>
    <col min="8194" max="8194" width="34.42578125" style="1" customWidth="1"/>
    <col min="8195" max="8195" width="9.140625" style="1"/>
    <col min="8196" max="8196" width="10.28515625" style="1" customWidth="1"/>
    <col min="8197" max="8198" width="12.7109375" style="1" customWidth="1"/>
    <col min="8199" max="8199" width="11.85546875" style="1" customWidth="1"/>
    <col min="8200" max="8200" width="15.140625" style="1" customWidth="1"/>
    <col min="8201" max="8201" width="49" style="1" customWidth="1"/>
    <col min="8202" max="8448" width="9.140625" style="1"/>
    <col min="8449" max="8449" width="6.28515625" style="1" customWidth="1"/>
    <col min="8450" max="8450" width="34.42578125" style="1" customWidth="1"/>
    <col min="8451" max="8451" width="9.140625" style="1"/>
    <col min="8452" max="8452" width="10.28515625" style="1" customWidth="1"/>
    <col min="8453" max="8454" width="12.7109375" style="1" customWidth="1"/>
    <col min="8455" max="8455" width="11.85546875" style="1" customWidth="1"/>
    <col min="8456" max="8456" width="15.140625" style="1" customWidth="1"/>
    <col min="8457" max="8457" width="49" style="1" customWidth="1"/>
    <col min="8458" max="8704" width="9.140625" style="1"/>
    <col min="8705" max="8705" width="6.28515625" style="1" customWidth="1"/>
    <col min="8706" max="8706" width="34.42578125" style="1" customWidth="1"/>
    <col min="8707" max="8707" width="9.140625" style="1"/>
    <col min="8708" max="8708" width="10.28515625" style="1" customWidth="1"/>
    <col min="8709" max="8710" width="12.7109375" style="1" customWidth="1"/>
    <col min="8711" max="8711" width="11.85546875" style="1" customWidth="1"/>
    <col min="8712" max="8712" width="15.140625" style="1" customWidth="1"/>
    <col min="8713" max="8713" width="49" style="1" customWidth="1"/>
    <col min="8714" max="8960" width="9.140625" style="1"/>
    <col min="8961" max="8961" width="6.28515625" style="1" customWidth="1"/>
    <col min="8962" max="8962" width="34.42578125" style="1" customWidth="1"/>
    <col min="8963" max="8963" width="9.140625" style="1"/>
    <col min="8964" max="8964" width="10.28515625" style="1" customWidth="1"/>
    <col min="8965" max="8966" width="12.7109375" style="1" customWidth="1"/>
    <col min="8967" max="8967" width="11.85546875" style="1" customWidth="1"/>
    <col min="8968" max="8968" width="15.140625" style="1" customWidth="1"/>
    <col min="8969" max="8969" width="49" style="1" customWidth="1"/>
    <col min="8970" max="9216" width="9.140625" style="1"/>
    <col min="9217" max="9217" width="6.28515625" style="1" customWidth="1"/>
    <col min="9218" max="9218" width="34.42578125" style="1" customWidth="1"/>
    <col min="9219" max="9219" width="9.140625" style="1"/>
    <col min="9220" max="9220" width="10.28515625" style="1" customWidth="1"/>
    <col min="9221" max="9222" width="12.7109375" style="1" customWidth="1"/>
    <col min="9223" max="9223" width="11.85546875" style="1" customWidth="1"/>
    <col min="9224" max="9224" width="15.140625" style="1" customWidth="1"/>
    <col min="9225" max="9225" width="49" style="1" customWidth="1"/>
    <col min="9226" max="9472" width="9.140625" style="1"/>
    <col min="9473" max="9473" width="6.28515625" style="1" customWidth="1"/>
    <col min="9474" max="9474" width="34.42578125" style="1" customWidth="1"/>
    <col min="9475" max="9475" width="9.140625" style="1"/>
    <col min="9476" max="9476" width="10.28515625" style="1" customWidth="1"/>
    <col min="9477" max="9478" width="12.7109375" style="1" customWidth="1"/>
    <col min="9479" max="9479" width="11.85546875" style="1" customWidth="1"/>
    <col min="9480" max="9480" width="15.140625" style="1" customWidth="1"/>
    <col min="9481" max="9481" width="49" style="1" customWidth="1"/>
    <col min="9482" max="9728" width="9.140625" style="1"/>
    <col min="9729" max="9729" width="6.28515625" style="1" customWidth="1"/>
    <col min="9730" max="9730" width="34.42578125" style="1" customWidth="1"/>
    <col min="9731" max="9731" width="9.140625" style="1"/>
    <col min="9732" max="9732" width="10.28515625" style="1" customWidth="1"/>
    <col min="9733" max="9734" width="12.7109375" style="1" customWidth="1"/>
    <col min="9735" max="9735" width="11.85546875" style="1" customWidth="1"/>
    <col min="9736" max="9736" width="15.140625" style="1" customWidth="1"/>
    <col min="9737" max="9737" width="49" style="1" customWidth="1"/>
    <col min="9738" max="9984" width="9.140625" style="1"/>
    <col min="9985" max="9985" width="6.28515625" style="1" customWidth="1"/>
    <col min="9986" max="9986" width="34.42578125" style="1" customWidth="1"/>
    <col min="9987" max="9987" width="9.140625" style="1"/>
    <col min="9988" max="9988" width="10.28515625" style="1" customWidth="1"/>
    <col min="9989" max="9990" width="12.7109375" style="1" customWidth="1"/>
    <col min="9991" max="9991" width="11.85546875" style="1" customWidth="1"/>
    <col min="9992" max="9992" width="15.140625" style="1" customWidth="1"/>
    <col min="9993" max="9993" width="49" style="1" customWidth="1"/>
    <col min="9994" max="10240" width="9.140625" style="1"/>
    <col min="10241" max="10241" width="6.28515625" style="1" customWidth="1"/>
    <col min="10242" max="10242" width="34.42578125" style="1" customWidth="1"/>
    <col min="10243" max="10243" width="9.140625" style="1"/>
    <col min="10244" max="10244" width="10.28515625" style="1" customWidth="1"/>
    <col min="10245" max="10246" width="12.7109375" style="1" customWidth="1"/>
    <col min="10247" max="10247" width="11.85546875" style="1" customWidth="1"/>
    <col min="10248" max="10248" width="15.140625" style="1" customWidth="1"/>
    <col min="10249" max="10249" width="49" style="1" customWidth="1"/>
    <col min="10250" max="10496" width="9.140625" style="1"/>
    <col min="10497" max="10497" width="6.28515625" style="1" customWidth="1"/>
    <col min="10498" max="10498" width="34.42578125" style="1" customWidth="1"/>
    <col min="10499" max="10499" width="9.140625" style="1"/>
    <col min="10500" max="10500" width="10.28515625" style="1" customWidth="1"/>
    <col min="10501" max="10502" width="12.7109375" style="1" customWidth="1"/>
    <col min="10503" max="10503" width="11.85546875" style="1" customWidth="1"/>
    <col min="10504" max="10504" width="15.140625" style="1" customWidth="1"/>
    <col min="10505" max="10505" width="49" style="1" customWidth="1"/>
    <col min="10506" max="10752" width="9.140625" style="1"/>
    <col min="10753" max="10753" width="6.28515625" style="1" customWidth="1"/>
    <col min="10754" max="10754" width="34.42578125" style="1" customWidth="1"/>
    <col min="10755" max="10755" width="9.140625" style="1"/>
    <col min="10756" max="10756" width="10.28515625" style="1" customWidth="1"/>
    <col min="10757" max="10758" width="12.7109375" style="1" customWidth="1"/>
    <col min="10759" max="10759" width="11.85546875" style="1" customWidth="1"/>
    <col min="10760" max="10760" width="15.140625" style="1" customWidth="1"/>
    <col min="10761" max="10761" width="49" style="1" customWidth="1"/>
    <col min="10762" max="11008" width="9.140625" style="1"/>
    <col min="11009" max="11009" width="6.28515625" style="1" customWidth="1"/>
    <col min="11010" max="11010" width="34.42578125" style="1" customWidth="1"/>
    <col min="11011" max="11011" width="9.140625" style="1"/>
    <col min="11012" max="11012" width="10.28515625" style="1" customWidth="1"/>
    <col min="11013" max="11014" width="12.7109375" style="1" customWidth="1"/>
    <col min="11015" max="11015" width="11.85546875" style="1" customWidth="1"/>
    <col min="11016" max="11016" width="15.140625" style="1" customWidth="1"/>
    <col min="11017" max="11017" width="49" style="1" customWidth="1"/>
    <col min="11018" max="11264" width="9.140625" style="1"/>
    <col min="11265" max="11265" width="6.28515625" style="1" customWidth="1"/>
    <col min="11266" max="11266" width="34.42578125" style="1" customWidth="1"/>
    <col min="11267" max="11267" width="9.140625" style="1"/>
    <col min="11268" max="11268" width="10.28515625" style="1" customWidth="1"/>
    <col min="11269" max="11270" width="12.7109375" style="1" customWidth="1"/>
    <col min="11271" max="11271" width="11.85546875" style="1" customWidth="1"/>
    <col min="11272" max="11272" width="15.140625" style="1" customWidth="1"/>
    <col min="11273" max="11273" width="49" style="1" customWidth="1"/>
    <col min="11274" max="11520" width="9.140625" style="1"/>
    <col min="11521" max="11521" width="6.28515625" style="1" customWidth="1"/>
    <col min="11522" max="11522" width="34.42578125" style="1" customWidth="1"/>
    <col min="11523" max="11523" width="9.140625" style="1"/>
    <col min="11524" max="11524" width="10.28515625" style="1" customWidth="1"/>
    <col min="11525" max="11526" width="12.7109375" style="1" customWidth="1"/>
    <col min="11527" max="11527" width="11.85546875" style="1" customWidth="1"/>
    <col min="11528" max="11528" width="15.140625" style="1" customWidth="1"/>
    <col min="11529" max="11529" width="49" style="1" customWidth="1"/>
    <col min="11530" max="11776" width="9.140625" style="1"/>
    <col min="11777" max="11777" width="6.28515625" style="1" customWidth="1"/>
    <col min="11778" max="11778" width="34.42578125" style="1" customWidth="1"/>
    <col min="11779" max="11779" width="9.140625" style="1"/>
    <col min="11780" max="11780" width="10.28515625" style="1" customWidth="1"/>
    <col min="11781" max="11782" width="12.7109375" style="1" customWidth="1"/>
    <col min="11783" max="11783" width="11.85546875" style="1" customWidth="1"/>
    <col min="11784" max="11784" width="15.140625" style="1" customWidth="1"/>
    <col min="11785" max="11785" width="49" style="1" customWidth="1"/>
    <col min="11786" max="12032" width="9.140625" style="1"/>
    <col min="12033" max="12033" width="6.28515625" style="1" customWidth="1"/>
    <col min="12034" max="12034" width="34.42578125" style="1" customWidth="1"/>
    <col min="12035" max="12035" width="9.140625" style="1"/>
    <col min="12036" max="12036" width="10.28515625" style="1" customWidth="1"/>
    <col min="12037" max="12038" width="12.7109375" style="1" customWidth="1"/>
    <col min="12039" max="12039" width="11.85546875" style="1" customWidth="1"/>
    <col min="12040" max="12040" width="15.140625" style="1" customWidth="1"/>
    <col min="12041" max="12041" width="49" style="1" customWidth="1"/>
    <col min="12042" max="12288" width="9.140625" style="1"/>
    <col min="12289" max="12289" width="6.28515625" style="1" customWidth="1"/>
    <col min="12290" max="12290" width="34.42578125" style="1" customWidth="1"/>
    <col min="12291" max="12291" width="9.140625" style="1"/>
    <col min="12292" max="12292" width="10.28515625" style="1" customWidth="1"/>
    <col min="12293" max="12294" width="12.7109375" style="1" customWidth="1"/>
    <col min="12295" max="12295" width="11.85546875" style="1" customWidth="1"/>
    <col min="12296" max="12296" width="15.140625" style="1" customWidth="1"/>
    <col min="12297" max="12297" width="49" style="1" customWidth="1"/>
    <col min="12298" max="12544" width="9.140625" style="1"/>
    <col min="12545" max="12545" width="6.28515625" style="1" customWidth="1"/>
    <col min="12546" max="12546" width="34.42578125" style="1" customWidth="1"/>
    <col min="12547" max="12547" width="9.140625" style="1"/>
    <col min="12548" max="12548" width="10.28515625" style="1" customWidth="1"/>
    <col min="12549" max="12550" width="12.7109375" style="1" customWidth="1"/>
    <col min="12551" max="12551" width="11.85546875" style="1" customWidth="1"/>
    <col min="12552" max="12552" width="15.140625" style="1" customWidth="1"/>
    <col min="12553" max="12553" width="49" style="1" customWidth="1"/>
    <col min="12554" max="12800" width="9.140625" style="1"/>
    <col min="12801" max="12801" width="6.28515625" style="1" customWidth="1"/>
    <col min="12802" max="12802" width="34.42578125" style="1" customWidth="1"/>
    <col min="12803" max="12803" width="9.140625" style="1"/>
    <col min="12804" max="12804" width="10.28515625" style="1" customWidth="1"/>
    <col min="12805" max="12806" width="12.7109375" style="1" customWidth="1"/>
    <col min="12807" max="12807" width="11.85546875" style="1" customWidth="1"/>
    <col min="12808" max="12808" width="15.140625" style="1" customWidth="1"/>
    <col min="12809" max="12809" width="49" style="1" customWidth="1"/>
    <col min="12810" max="13056" width="9.140625" style="1"/>
    <col min="13057" max="13057" width="6.28515625" style="1" customWidth="1"/>
    <col min="13058" max="13058" width="34.42578125" style="1" customWidth="1"/>
    <col min="13059" max="13059" width="9.140625" style="1"/>
    <col min="13060" max="13060" width="10.28515625" style="1" customWidth="1"/>
    <col min="13061" max="13062" width="12.7109375" style="1" customWidth="1"/>
    <col min="13063" max="13063" width="11.85546875" style="1" customWidth="1"/>
    <col min="13064" max="13064" width="15.140625" style="1" customWidth="1"/>
    <col min="13065" max="13065" width="49" style="1" customWidth="1"/>
    <col min="13066" max="13312" width="9.140625" style="1"/>
    <col min="13313" max="13313" width="6.28515625" style="1" customWidth="1"/>
    <col min="13314" max="13314" width="34.42578125" style="1" customWidth="1"/>
    <col min="13315" max="13315" width="9.140625" style="1"/>
    <col min="13316" max="13316" width="10.28515625" style="1" customWidth="1"/>
    <col min="13317" max="13318" width="12.7109375" style="1" customWidth="1"/>
    <col min="13319" max="13319" width="11.85546875" style="1" customWidth="1"/>
    <col min="13320" max="13320" width="15.140625" style="1" customWidth="1"/>
    <col min="13321" max="13321" width="49" style="1" customWidth="1"/>
    <col min="13322" max="13568" width="9.140625" style="1"/>
    <col min="13569" max="13569" width="6.28515625" style="1" customWidth="1"/>
    <col min="13570" max="13570" width="34.42578125" style="1" customWidth="1"/>
    <col min="13571" max="13571" width="9.140625" style="1"/>
    <col min="13572" max="13572" width="10.28515625" style="1" customWidth="1"/>
    <col min="13573" max="13574" width="12.7109375" style="1" customWidth="1"/>
    <col min="13575" max="13575" width="11.85546875" style="1" customWidth="1"/>
    <col min="13576" max="13576" width="15.140625" style="1" customWidth="1"/>
    <col min="13577" max="13577" width="49" style="1" customWidth="1"/>
    <col min="13578" max="13824" width="9.140625" style="1"/>
    <col min="13825" max="13825" width="6.28515625" style="1" customWidth="1"/>
    <col min="13826" max="13826" width="34.42578125" style="1" customWidth="1"/>
    <col min="13827" max="13827" width="9.140625" style="1"/>
    <col min="13828" max="13828" width="10.28515625" style="1" customWidth="1"/>
    <col min="13829" max="13830" width="12.7109375" style="1" customWidth="1"/>
    <col min="13831" max="13831" width="11.85546875" style="1" customWidth="1"/>
    <col min="13832" max="13832" width="15.140625" style="1" customWidth="1"/>
    <col min="13833" max="13833" width="49" style="1" customWidth="1"/>
    <col min="13834" max="14080" width="9.140625" style="1"/>
    <col min="14081" max="14081" width="6.28515625" style="1" customWidth="1"/>
    <col min="14082" max="14082" width="34.42578125" style="1" customWidth="1"/>
    <col min="14083" max="14083" width="9.140625" style="1"/>
    <col min="14084" max="14084" width="10.28515625" style="1" customWidth="1"/>
    <col min="14085" max="14086" width="12.7109375" style="1" customWidth="1"/>
    <col min="14087" max="14087" width="11.85546875" style="1" customWidth="1"/>
    <col min="14088" max="14088" width="15.140625" style="1" customWidth="1"/>
    <col min="14089" max="14089" width="49" style="1" customWidth="1"/>
    <col min="14090" max="14336" width="9.140625" style="1"/>
    <col min="14337" max="14337" width="6.28515625" style="1" customWidth="1"/>
    <col min="14338" max="14338" width="34.42578125" style="1" customWidth="1"/>
    <col min="14339" max="14339" width="9.140625" style="1"/>
    <col min="14340" max="14340" width="10.28515625" style="1" customWidth="1"/>
    <col min="14341" max="14342" width="12.7109375" style="1" customWidth="1"/>
    <col min="14343" max="14343" width="11.85546875" style="1" customWidth="1"/>
    <col min="14344" max="14344" width="15.140625" style="1" customWidth="1"/>
    <col min="14345" max="14345" width="49" style="1" customWidth="1"/>
    <col min="14346" max="14592" width="9.140625" style="1"/>
    <col min="14593" max="14593" width="6.28515625" style="1" customWidth="1"/>
    <col min="14594" max="14594" width="34.42578125" style="1" customWidth="1"/>
    <col min="14595" max="14595" width="9.140625" style="1"/>
    <col min="14596" max="14596" width="10.28515625" style="1" customWidth="1"/>
    <col min="14597" max="14598" width="12.7109375" style="1" customWidth="1"/>
    <col min="14599" max="14599" width="11.85546875" style="1" customWidth="1"/>
    <col min="14600" max="14600" width="15.140625" style="1" customWidth="1"/>
    <col min="14601" max="14601" width="49" style="1" customWidth="1"/>
    <col min="14602" max="14848" width="9.140625" style="1"/>
    <col min="14849" max="14849" width="6.28515625" style="1" customWidth="1"/>
    <col min="14850" max="14850" width="34.42578125" style="1" customWidth="1"/>
    <col min="14851" max="14851" width="9.140625" style="1"/>
    <col min="14852" max="14852" width="10.28515625" style="1" customWidth="1"/>
    <col min="14853" max="14854" width="12.7109375" style="1" customWidth="1"/>
    <col min="14855" max="14855" width="11.85546875" style="1" customWidth="1"/>
    <col min="14856" max="14856" width="15.140625" style="1" customWidth="1"/>
    <col min="14857" max="14857" width="49" style="1" customWidth="1"/>
    <col min="14858" max="15104" width="9.140625" style="1"/>
    <col min="15105" max="15105" width="6.28515625" style="1" customWidth="1"/>
    <col min="15106" max="15106" width="34.42578125" style="1" customWidth="1"/>
    <col min="15107" max="15107" width="9.140625" style="1"/>
    <col min="15108" max="15108" width="10.28515625" style="1" customWidth="1"/>
    <col min="15109" max="15110" width="12.7109375" style="1" customWidth="1"/>
    <col min="15111" max="15111" width="11.85546875" style="1" customWidth="1"/>
    <col min="15112" max="15112" width="15.140625" style="1" customWidth="1"/>
    <col min="15113" max="15113" width="49" style="1" customWidth="1"/>
    <col min="15114" max="15360" width="9.140625" style="1"/>
    <col min="15361" max="15361" width="6.28515625" style="1" customWidth="1"/>
    <col min="15362" max="15362" width="34.42578125" style="1" customWidth="1"/>
    <col min="15363" max="15363" width="9.140625" style="1"/>
    <col min="15364" max="15364" width="10.28515625" style="1" customWidth="1"/>
    <col min="15365" max="15366" width="12.7109375" style="1" customWidth="1"/>
    <col min="15367" max="15367" width="11.85546875" style="1" customWidth="1"/>
    <col min="15368" max="15368" width="15.140625" style="1" customWidth="1"/>
    <col min="15369" max="15369" width="49" style="1" customWidth="1"/>
    <col min="15370" max="15616" width="9.140625" style="1"/>
    <col min="15617" max="15617" width="6.28515625" style="1" customWidth="1"/>
    <col min="15618" max="15618" width="34.42578125" style="1" customWidth="1"/>
    <col min="15619" max="15619" width="9.140625" style="1"/>
    <col min="15620" max="15620" width="10.28515625" style="1" customWidth="1"/>
    <col min="15621" max="15622" width="12.7109375" style="1" customWidth="1"/>
    <col min="15623" max="15623" width="11.85546875" style="1" customWidth="1"/>
    <col min="15624" max="15624" width="15.140625" style="1" customWidth="1"/>
    <col min="15625" max="15625" width="49" style="1" customWidth="1"/>
    <col min="15626" max="15872" width="9.140625" style="1"/>
    <col min="15873" max="15873" width="6.28515625" style="1" customWidth="1"/>
    <col min="15874" max="15874" width="34.42578125" style="1" customWidth="1"/>
    <col min="15875" max="15875" width="9.140625" style="1"/>
    <col min="15876" max="15876" width="10.28515625" style="1" customWidth="1"/>
    <col min="15877" max="15878" width="12.7109375" style="1" customWidth="1"/>
    <col min="15879" max="15879" width="11.85546875" style="1" customWidth="1"/>
    <col min="15880" max="15880" width="15.140625" style="1" customWidth="1"/>
    <col min="15881" max="15881" width="49" style="1" customWidth="1"/>
    <col min="15882" max="16128" width="9.140625" style="1"/>
    <col min="16129" max="16129" width="6.28515625" style="1" customWidth="1"/>
    <col min="16130" max="16130" width="34.42578125" style="1" customWidth="1"/>
    <col min="16131" max="16131" width="9.140625" style="1"/>
    <col min="16132" max="16132" width="10.28515625" style="1" customWidth="1"/>
    <col min="16133" max="16134" width="12.7109375" style="1" customWidth="1"/>
    <col min="16135" max="16135" width="11.85546875" style="1" customWidth="1"/>
    <col min="16136" max="16136" width="15.140625" style="1" customWidth="1"/>
    <col min="16137" max="16137" width="49" style="1" customWidth="1"/>
    <col min="16138" max="16384" width="9.140625" style="1"/>
  </cols>
  <sheetData>
    <row r="1" spans="1:14" ht="55.5" customHeight="1">
      <c r="A1" s="1302"/>
      <c r="B1" s="1302"/>
      <c r="C1" s="1337"/>
      <c r="D1" s="412"/>
      <c r="E1" s="412"/>
      <c r="F1" s="412"/>
      <c r="G1" s="412"/>
      <c r="H1" s="412"/>
      <c r="I1" s="413" t="s">
        <v>531</v>
      </c>
    </row>
    <row r="2" spans="1:14" ht="38.25" customHeight="1">
      <c r="A2" s="1338" t="s">
        <v>532</v>
      </c>
      <c r="B2" s="1338"/>
      <c r="C2" s="1338"/>
      <c r="D2" s="1338"/>
      <c r="E2" s="1338"/>
      <c r="F2" s="1338"/>
      <c r="G2" s="1338"/>
      <c r="H2" s="1338"/>
      <c r="I2" s="1338"/>
    </row>
    <row r="3" spans="1:14" ht="13.5" thickBot="1">
      <c r="A3" s="86"/>
      <c r="B3" s="86"/>
      <c r="C3" s="86"/>
      <c r="D3" s="86"/>
      <c r="E3" s="86"/>
      <c r="F3" s="86"/>
      <c r="G3" s="86"/>
      <c r="H3" s="86"/>
      <c r="I3" s="414" t="s">
        <v>533</v>
      </c>
    </row>
    <row r="4" spans="1:14" ht="21" customHeight="1" thickBot="1">
      <c r="A4" s="1339" t="s">
        <v>1</v>
      </c>
      <c r="B4" s="1300" t="s">
        <v>305</v>
      </c>
      <c r="C4" s="1339" t="s">
        <v>2</v>
      </c>
      <c r="D4" s="1300" t="s">
        <v>3</v>
      </c>
      <c r="E4" s="1340" t="s">
        <v>27</v>
      </c>
      <c r="F4" s="1340" t="s">
        <v>296</v>
      </c>
      <c r="G4" s="1341" t="s">
        <v>674</v>
      </c>
      <c r="H4" s="1342"/>
      <c r="I4" s="1343" t="s">
        <v>24</v>
      </c>
    </row>
    <row r="5" spans="1:14" ht="15" customHeight="1" thickBot="1">
      <c r="A5" s="1339"/>
      <c r="B5" s="1300"/>
      <c r="C5" s="1339"/>
      <c r="D5" s="1300"/>
      <c r="E5" s="1339"/>
      <c r="F5" s="1340"/>
      <c r="G5" s="1341" t="s">
        <v>25</v>
      </c>
      <c r="H5" s="1342" t="s">
        <v>675</v>
      </c>
      <c r="I5" s="1343"/>
    </row>
    <row r="6" spans="1:14" ht="28.5" customHeight="1" thickBot="1">
      <c r="A6" s="1339"/>
      <c r="B6" s="1300"/>
      <c r="C6" s="1339"/>
      <c r="D6" s="1300"/>
      <c r="E6" s="1339"/>
      <c r="F6" s="1340"/>
      <c r="G6" s="1341"/>
      <c r="H6" s="1342"/>
      <c r="I6" s="1343"/>
    </row>
    <row r="7" spans="1:14" ht="46.5" customHeight="1">
      <c r="A7" s="1329">
        <v>1</v>
      </c>
      <c r="B7" s="1345" t="s">
        <v>534</v>
      </c>
      <c r="C7" s="1347" t="s">
        <v>170</v>
      </c>
      <c r="D7" s="1349" t="s">
        <v>376</v>
      </c>
      <c r="E7" s="1351">
        <f>SUM(G7:H9)</f>
        <v>6155000</v>
      </c>
      <c r="F7" s="416">
        <v>2310</v>
      </c>
      <c r="G7" s="417">
        <v>2800000</v>
      </c>
      <c r="H7" s="418">
        <v>0</v>
      </c>
      <c r="I7" s="419" t="s">
        <v>535</v>
      </c>
    </row>
    <row r="8" spans="1:14" ht="40.5" customHeight="1">
      <c r="A8" s="1329"/>
      <c r="B8" s="1345"/>
      <c r="C8" s="1347"/>
      <c r="D8" s="1349"/>
      <c r="E8" s="1351"/>
      <c r="F8" s="420">
        <v>2320</v>
      </c>
      <c r="G8" s="421">
        <v>80000</v>
      </c>
      <c r="H8" s="422">
        <v>0</v>
      </c>
      <c r="I8" s="423" t="s">
        <v>536</v>
      </c>
    </row>
    <row r="9" spans="1:14" ht="37.5" customHeight="1">
      <c r="A9" s="1344"/>
      <c r="B9" s="1346"/>
      <c r="C9" s="1348"/>
      <c r="D9" s="1350"/>
      <c r="E9" s="1352"/>
      <c r="F9" s="420">
        <v>6610</v>
      </c>
      <c r="G9" s="421">
        <v>0</v>
      </c>
      <c r="H9" s="422">
        <v>3275000</v>
      </c>
      <c r="I9" s="423" t="s">
        <v>537</v>
      </c>
    </row>
    <row r="10" spans="1:14" ht="39.75" customHeight="1">
      <c r="A10" s="424">
        <v>2</v>
      </c>
      <c r="B10" s="118" t="s">
        <v>538</v>
      </c>
      <c r="C10" s="1353" t="s">
        <v>539</v>
      </c>
      <c r="D10" s="425" t="s">
        <v>540</v>
      </c>
      <c r="E10" s="426">
        <f>SUM(G10:H10)</f>
        <v>300000</v>
      </c>
      <c r="F10" s="420">
        <v>3000</v>
      </c>
      <c r="G10" s="421">
        <v>300000</v>
      </c>
      <c r="H10" s="422">
        <v>0</v>
      </c>
      <c r="I10" s="423" t="s">
        <v>541</v>
      </c>
    </row>
    <row r="11" spans="1:14" ht="44.25" customHeight="1">
      <c r="A11" s="427">
        <v>3</v>
      </c>
      <c r="B11" s="142" t="s">
        <v>642</v>
      </c>
      <c r="C11" s="1347"/>
      <c r="D11" s="425" t="s">
        <v>542</v>
      </c>
      <c r="E11" s="426">
        <f>SUM(G11:H11)</f>
        <v>200000</v>
      </c>
      <c r="F11" s="420">
        <v>3000</v>
      </c>
      <c r="G11" s="421">
        <v>200000</v>
      </c>
      <c r="H11" s="422">
        <v>0</v>
      </c>
      <c r="I11" s="423" t="s">
        <v>543</v>
      </c>
    </row>
    <row r="12" spans="1:14" ht="46.5" customHeight="1">
      <c r="A12" s="427">
        <v>4</v>
      </c>
      <c r="B12" s="142" t="s">
        <v>643</v>
      </c>
      <c r="C12" s="1348"/>
      <c r="D12" s="425" t="s">
        <v>544</v>
      </c>
      <c r="E12" s="426">
        <f>SUM(G12:H12)</f>
        <v>100000</v>
      </c>
      <c r="F12" s="420">
        <v>3000</v>
      </c>
      <c r="G12" s="421">
        <v>100000</v>
      </c>
      <c r="H12" s="422">
        <v>0</v>
      </c>
      <c r="I12" s="423" t="s">
        <v>545</v>
      </c>
    </row>
    <row r="13" spans="1:14" ht="168" customHeight="1">
      <c r="A13" s="428">
        <v>5</v>
      </c>
      <c r="B13" s="429" t="s">
        <v>546</v>
      </c>
      <c r="C13" s="1354">
        <v>851</v>
      </c>
      <c r="D13" s="1356">
        <v>85111</v>
      </c>
      <c r="E13" s="1358">
        <f>SUM(G13:H14)</f>
        <v>22682072</v>
      </c>
      <c r="F13" s="430">
        <v>6220</v>
      </c>
      <c r="G13" s="431">
        <v>0</v>
      </c>
      <c r="H13" s="432">
        <f>971922+210150+7000000+2000000+5000000</f>
        <v>15182072</v>
      </c>
      <c r="I13" s="433" t="s">
        <v>547</v>
      </c>
      <c r="K13" s="1360"/>
      <c r="L13" s="1360"/>
      <c r="M13" s="1360"/>
      <c r="N13" s="1360"/>
    </row>
    <row r="14" spans="1:14" ht="42.75" customHeight="1">
      <c r="A14" s="434">
        <v>6</v>
      </c>
      <c r="B14" s="435" t="s">
        <v>661</v>
      </c>
      <c r="C14" s="1355"/>
      <c r="D14" s="1357"/>
      <c r="E14" s="1359"/>
      <c r="F14" s="430">
        <v>6220</v>
      </c>
      <c r="G14" s="431">
        <v>0</v>
      </c>
      <c r="H14" s="436">
        <v>7500000</v>
      </c>
      <c r="I14" s="433" t="s">
        <v>548</v>
      </c>
      <c r="K14" s="1360"/>
      <c r="L14" s="1360"/>
      <c r="M14" s="1360"/>
      <c r="N14" s="1360"/>
    </row>
    <row r="15" spans="1:14" ht="32.25" customHeight="1" thickBot="1">
      <c r="A15" s="437">
        <v>7</v>
      </c>
      <c r="B15" s="438" t="s">
        <v>549</v>
      </c>
      <c r="C15" s="1355"/>
      <c r="D15" s="588">
        <v>85141</v>
      </c>
      <c r="E15" s="589">
        <f t="shared" ref="E15:E24" si="0">SUM(G15:H15)</f>
        <v>150000</v>
      </c>
      <c r="F15" s="590">
        <v>6220</v>
      </c>
      <c r="G15" s="591">
        <v>0</v>
      </c>
      <c r="H15" s="592">
        <v>150000</v>
      </c>
      <c r="I15" s="593" t="s">
        <v>550</v>
      </c>
      <c r="K15" s="1360"/>
      <c r="L15" s="1360"/>
      <c r="M15" s="1360"/>
      <c r="N15" s="1360"/>
    </row>
    <row r="16" spans="1:14" ht="53.25" customHeight="1">
      <c r="A16" s="439">
        <v>8</v>
      </c>
      <c r="B16" s="440" t="s">
        <v>551</v>
      </c>
      <c r="C16" s="1361">
        <v>921</v>
      </c>
      <c r="D16" s="441">
        <v>92106</v>
      </c>
      <c r="E16" s="442">
        <f t="shared" si="0"/>
        <v>150000</v>
      </c>
      <c r="F16" s="443">
        <v>2800</v>
      </c>
      <c r="G16" s="444">
        <v>150000</v>
      </c>
      <c r="H16" s="445">
        <v>0</v>
      </c>
      <c r="I16" s="446" t="s">
        <v>552</v>
      </c>
      <c r="K16" s="1360"/>
      <c r="L16" s="1360"/>
      <c r="M16" s="1360"/>
      <c r="N16" s="1360"/>
    </row>
    <row r="17" spans="1:14" ht="69" customHeight="1">
      <c r="A17" s="428">
        <v>9</v>
      </c>
      <c r="B17" s="435" t="s">
        <v>553</v>
      </c>
      <c r="C17" s="1355"/>
      <c r="D17" s="447">
        <v>92108</v>
      </c>
      <c r="E17" s="448">
        <f t="shared" si="0"/>
        <v>700000</v>
      </c>
      <c r="F17" s="430">
        <v>2800</v>
      </c>
      <c r="G17" s="449">
        <v>700000</v>
      </c>
      <c r="H17" s="450">
        <v>0</v>
      </c>
      <c r="I17" s="433" t="s">
        <v>663</v>
      </c>
      <c r="K17" s="1360"/>
      <c r="L17" s="1360"/>
      <c r="M17" s="1360"/>
      <c r="N17" s="1360"/>
    </row>
    <row r="18" spans="1:14" ht="43.5" customHeight="1">
      <c r="A18" s="428">
        <v>10</v>
      </c>
      <c r="B18" s="435" t="s">
        <v>554</v>
      </c>
      <c r="C18" s="1355"/>
      <c r="D18" s="1354">
        <v>92109</v>
      </c>
      <c r="E18" s="448">
        <f t="shared" si="0"/>
        <v>100000</v>
      </c>
      <c r="F18" s="430">
        <v>2800</v>
      </c>
      <c r="G18" s="449">
        <v>100000</v>
      </c>
      <c r="H18" s="450">
        <v>0</v>
      </c>
      <c r="I18" s="433" t="s">
        <v>555</v>
      </c>
      <c r="K18" s="1360"/>
      <c r="L18" s="1360"/>
      <c r="M18" s="1360"/>
      <c r="N18" s="1360"/>
    </row>
    <row r="19" spans="1:14" ht="78" customHeight="1">
      <c r="A19" s="1362">
        <v>11</v>
      </c>
      <c r="B19" s="1031" t="s">
        <v>316</v>
      </c>
      <c r="C19" s="1355"/>
      <c r="D19" s="1355"/>
      <c r="E19" s="1365">
        <f>SUM(G19:H20)</f>
        <v>902454</v>
      </c>
      <c r="F19" s="453">
        <v>2800</v>
      </c>
      <c r="G19" s="454">
        <f>40000+46000+55000</f>
        <v>141000</v>
      </c>
      <c r="H19" s="455">
        <v>0</v>
      </c>
      <c r="I19" s="456" t="s">
        <v>664</v>
      </c>
      <c r="K19" s="1360"/>
      <c r="L19" s="1360"/>
      <c r="M19" s="1360"/>
      <c r="N19" s="1360"/>
    </row>
    <row r="20" spans="1:14" ht="49.5" customHeight="1">
      <c r="A20" s="1363"/>
      <c r="B20" s="1032"/>
      <c r="C20" s="1355"/>
      <c r="D20" s="1364"/>
      <c r="E20" s="1366"/>
      <c r="F20" s="453">
        <v>6220</v>
      </c>
      <c r="G20" s="454">
        <v>0</v>
      </c>
      <c r="H20" s="455">
        <v>761454</v>
      </c>
      <c r="I20" s="456" t="s">
        <v>662</v>
      </c>
      <c r="K20" s="1360"/>
      <c r="L20" s="1360"/>
      <c r="M20" s="1360"/>
      <c r="N20" s="1360"/>
    </row>
    <row r="21" spans="1:14" ht="30.75" customHeight="1">
      <c r="A21" s="451">
        <v>12</v>
      </c>
      <c r="B21" s="94" t="s">
        <v>556</v>
      </c>
      <c r="C21" s="1355"/>
      <c r="D21" s="457">
        <v>92116</v>
      </c>
      <c r="E21" s="452">
        <f t="shared" si="0"/>
        <v>20000</v>
      </c>
      <c r="F21" s="453">
        <v>2800</v>
      </c>
      <c r="G21" s="454">
        <v>20000</v>
      </c>
      <c r="H21" s="455">
        <v>0</v>
      </c>
      <c r="I21" s="456" t="s">
        <v>665</v>
      </c>
      <c r="K21" s="1360"/>
      <c r="L21" s="1360"/>
      <c r="M21" s="1360"/>
      <c r="N21" s="1360"/>
    </row>
    <row r="22" spans="1:14" ht="28.5" customHeight="1">
      <c r="A22" s="451">
        <v>13</v>
      </c>
      <c r="B22" s="94" t="s">
        <v>557</v>
      </c>
      <c r="C22" s="1355"/>
      <c r="D22" s="1354">
        <v>92118</v>
      </c>
      <c r="E22" s="452">
        <f t="shared" si="0"/>
        <v>180000</v>
      </c>
      <c r="F22" s="453">
        <v>2800</v>
      </c>
      <c r="G22" s="454">
        <v>180000</v>
      </c>
      <c r="H22" s="455">
        <v>0</v>
      </c>
      <c r="I22" s="456" t="s">
        <v>558</v>
      </c>
      <c r="K22" s="1360"/>
      <c r="L22" s="1360"/>
      <c r="M22" s="1360"/>
      <c r="N22" s="1360"/>
    </row>
    <row r="23" spans="1:14" ht="33.75" customHeight="1">
      <c r="A23" s="663">
        <v>14</v>
      </c>
      <c r="B23" s="98" t="s">
        <v>313</v>
      </c>
      <c r="C23" s="1355"/>
      <c r="D23" s="1355"/>
      <c r="E23" s="664">
        <f t="shared" si="0"/>
        <v>50000</v>
      </c>
      <c r="F23" s="665">
        <v>2800</v>
      </c>
      <c r="G23" s="634">
        <v>50000</v>
      </c>
      <c r="H23" s="666">
        <v>0</v>
      </c>
      <c r="I23" s="250" t="s">
        <v>559</v>
      </c>
      <c r="K23" s="1360"/>
      <c r="L23" s="1360"/>
      <c r="M23" s="1360"/>
      <c r="N23" s="1360"/>
    </row>
    <row r="24" spans="1:14" ht="50.25" customHeight="1" thickBot="1">
      <c r="A24" s="458">
        <v>15</v>
      </c>
      <c r="B24" s="667" t="s">
        <v>666</v>
      </c>
      <c r="C24" s="668"/>
      <c r="D24" s="1367"/>
      <c r="E24" s="459">
        <f t="shared" si="0"/>
        <v>3200000</v>
      </c>
      <c r="F24" s="460">
        <v>6220</v>
      </c>
      <c r="G24" s="461">
        <v>0</v>
      </c>
      <c r="H24" s="462">
        <v>3200000</v>
      </c>
      <c r="I24" s="463" t="s">
        <v>667</v>
      </c>
      <c r="K24" s="1360"/>
      <c r="L24" s="1360"/>
      <c r="M24" s="1360"/>
      <c r="N24" s="1360"/>
    </row>
    <row r="25" spans="1:14" ht="31.5" customHeight="1" thickBot="1">
      <c r="A25" s="1299" t="s">
        <v>27</v>
      </c>
      <c r="B25" s="1300"/>
      <c r="C25" s="1300"/>
      <c r="D25" s="1300"/>
      <c r="E25" s="464">
        <f>SUM(E7:E24)</f>
        <v>34889526</v>
      </c>
      <c r="F25" s="465"/>
      <c r="G25" s="466">
        <f>SUM(G7:G24)</f>
        <v>4821000</v>
      </c>
      <c r="H25" s="467">
        <f>SUM(H7:H24)</f>
        <v>30068526</v>
      </c>
      <c r="I25" s="468"/>
      <c r="K25" s="1360"/>
      <c r="L25" s="1360"/>
      <c r="M25" s="1360"/>
      <c r="N25" s="1360"/>
    </row>
    <row r="26" spans="1:14">
      <c r="K26" s="1360"/>
      <c r="L26" s="1360"/>
      <c r="M26" s="1360"/>
      <c r="N26" s="1360"/>
    </row>
    <row r="27" spans="1:14">
      <c r="K27" s="1360"/>
      <c r="L27" s="1360"/>
      <c r="M27" s="1360"/>
      <c r="N27" s="1360"/>
    </row>
    <row r="28" spans="1:14">
      <c r="K28" s="1360"/>
      <c r="L28" s="1360"/>
      <c r="M28" s="1360"/>
      <c r="N28" s="1360"/>
    </row>
    <row r="29" spans="1:14">
      <c r="K29" s="1360"/>
      <c r="L29" s="1360"/>
      <c r="M29" s="1360"/>
      <c r="N29" s="1360"/>
    </row>
    <row r="30" spans="1:14">
      <c r="K30" s="1360"/>
      <c r="L30" s="1360"/>
      <c r="M30" s="1360"/>
      <c r="N30" s="1360"/>
    </row>
    <row r="31" spans="1:14">
      <c r="K31" s="1360"/>
      <c r="L31" s="1360"/>
      <c r="M31" s="1360"/>
      <c r="N31" s="1360"/>
    </row>
    <row r="32" spans="1:14">
      <c r="K32" s="1360"/>
      <c r="L32" s="1360"/>
      <c r="M32" s="1360"/>
      <c r="N32" s="1360"/>
    </row>
    <row r="33" spans="11:14" ht="82.5" customHeight="1">
      <c r="K33" s="1360"/>
      <c r="L33" s="1360"/>
      <c r="M33" s="1360"/>
      <c r="N33" s="1360"/>
    </row>
  </sheetData>
  <mergeCells count="29">
    <mergeCell ref="C10:C12"/>
    <mergeCell ref="C13:C15"/>
    <mergeCell ref="D13:D14"/>
    <mergeCell ref="E13:E14"/>
    <mergeCell ref="K13:N33"/>
    <mergeCell ref="C16:C23"/>
    <mergeCell ref="A25:D25"/>
    <mergeCell ref="A19:A20"/>
    <mergeCell ref="B19:B20"/>
    <mergeCell ref="D18:D20"/>
    <mergeCell ref="E19:E20"/>
    <mergeCell ref="D22:D24"/>
    <mergeCell ref="A7:A9"/>
    <mergeCell ref="B7:B9"/>
    <mergeCell ref="C7:C9"/>
    <mergeCell ref="D7:D9"/>
    <mergeCell ref="E7:E9"/>
    <mergeCell ref="A1:C1"/>
    <mergeCell ref="A2:I2"/>
    <mergeCell ref="A4:A6"/>
    <mergeCell ref="B4:B6"/>
    <mergeCell ref="C4:C6"/>
    <mergeCell ref="D4:D6"/>
    <mergeCell ref="E4:E6"/>
    <mergeCell ref="F4:F6"/>
    <mergeCell ref="G4:H4"/>
    <mergeCell ref="I4:I6"/>
    <mergeCell ref="G5:G6"/>
    <mergeCell ref="H5:H6"/>
  </mergeCells>
  <printOptions horizontalCentered="1"/>
  <pageMargins left="0.70866141732283472" right="0.70866141732283472" top="0.48" bottom="0.27559055118110237" header="0.31496062992125984" footer="1.3"/>
  <pageSetup paperSize="9" scale="70" orientation="landscape" errors="blank" r:id="rId1"/>
  <rowBreaks count="1" manualBreakCount="1">
    <brk id="15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/>
  </sheetPr>
  <dimension ref="A1:F145"/>
  <sheetViews>
    <sheetView view="pageBreakPreview" topLeftCell="A16" zoomScaleSheetLayoutView="100" workbookViewId="0">
      <selection activeCell="G4" sqref="G4"/>
    </sheetView>
  </sheetViews>
  <sheetFormatPr defaultRowHeight="12.75"/>
  <cols>
    <col min="1" max="1" width="7.140625" style="1" customWidth="1"/>
    <col min="2" max="3" width="12.140625" style="1" customWidth="1"/>
    <col min="4" max="4" width="12.85546875" style="1" customWidth="1"/>
    <col min="5" max="5" width="13.140625" style="1" customWidth="1"/>
    <col min="6" max="6" width="82.28515625" style="1" customWidth="1"/>
    <col min="7" max="257" width="9.140625" style="1"/>
    <col min="258" max="258" width="7.140625" style="1" customWidth="1"/>
    <col min="259" max="259" width="10.42578125" style="1" customWidth="1"/>
    <col min="260" max="260" width="12.85546875" style="1" customWidth="1"/>
    <col min="261" max="261" width="13.140625" style="1" customWidth="1"/>
    <col min="262" max="262" width="61" style="1" customWidth="1"/>
    <col min="263" max="513" width="9.140625" style="1"/>
    <col min="514" max="514" width="7.140625" style="1" customWidth="1"/>
    <col min="515" max="515" width="10.42578125" style="1" customWidth="1"/>
    <col min="516" max="516" width="12.85546875" style="1" customWidth="1"/>
    <col min="517" max="517" width="13.140625" style="1" customWidth="1"/>
    <col min="518" max="518" width="61" style="1" customWidth="1"/>
    <col min="519" max="769" width="9.140625" style="1"/>
    <col min="770" max="770" width="7.140625" style="1" customWidth="1"/>
    <col min="771" max="771" width="10.42578125" style="1" customWidth="1"/>
    <col min="772" max="772" width="12.85546875" style="1" customWidth="1"/>
    <col min="773" max="773" width="13.140625" style="1" customWidth="1"/>
    <col min="774" max="774" width="61" style="1" customWidth="1"/>
    <col min="775" max="1025" width="9.140625" style="1"/>
    <col min="1026" max="1026" width="7.140625" style="1" customWidth="1"/>
    <col min="1027" max="1027" width="10.42578125" style="1" customWidth="1"/>
    <col min="1028" max="1028" width="12.85546875" style="1" customWidth="1"/>
    <col min="1029" max="1029" width="13.140625" style="1" customWidth="1"/>
    <col min="1030" max="1030" width="61" style="1" customWidth="1"/>
    <col min="1031" max="1281" width="9.140625" style="1"/>
    <col min="1282" max="1282" width="7.140625" style="1" customWidth="1"/>
    <col min="1283" max="1283" width="10.42578125" style="1" customWidth="1"/>
    <col min="1284" max="1284" width="12.85546875" style="1" customWidth="1"/>
    <col min="1285" max="1285" width="13.140625" style="1" customWidth="1"/>
    <col min="1286" max="1286" width="61" style="1" customWidth="1"/>
    <col min="1287" max="1537" width="9.140625" style="1"/>
    <col min="1538" max="1538" width="7.140625" style="1" customWidth="1"/>
    <col min="1539" max="1539" width="10.42578125" style="1" customWidth="1"/>
    <col min="1540" max="1540" width="12.85546875" style="1" customWidth="1"/>
    <col min="1541" max="1541" width="13.140625" style="1" customWidth="1"/>
    <col min="1542" max="1542" width="61" style="1" customWidth="1"/>
    <col min="1543" max="1793" width="9.140625" style="1"/>
    <col min="1794" max="1794" width="7.140625" style="1" customWidth="1"/>
    <col min="1795" max="1795" width="10.42578125" style="1" customWidth="1"/>
    <col min="1796" max="1796" width="12.85546875" style="1" customWidth="1"/>
    <col min="1797" max="1797" width="13.140625" style="1" customWidth="1"/>
    <col min="1798" max="1798" width="61" style="1" customWidth="1"/>
    <col min="1799" max="2049" width="9.140625" style="1"/>
    <col min="2050" max="2050" width="7.140625" style="1" customWidth="1"/>
    <col min="2051" max="2051" width="10.42578125" style="1" customWidth="1"/>
    <col min="2052" max="2052" width="12.85546875" style="1" customWidth="1"/>
    <col min="2053" max="2053" width="13.140625" style="1" customWidth="1"/>
    <col min="2054" max="2054" width="61" style="1" customWidth="1"/>
    <col min="2055" max="2305" width="9.140625" style="1"/>
    <col min="2306" max="2306" width="7.140625" style="1" customWidth="1"/>
    <col min="2307" max="2307" width="10.42578125" style="1" customWidth="1"/>
    <col min="2308" max="2308" width="12.85546875" style="1" customWidth="1"/>
    <col min="2309" max="2309" width="13.140625" style="1" customWidth="1"/>
    <col min="2310" max="2310" width="61" style="1" customWidth="1"/>
    <col min="2311" max="2561" width="9.140625" style="1"/>
    <col min="2562" max="2562" width="7.140625" style="1" customWidth="1"/>
    <col min="2563" max="2563" width="10.42578125" style="1" customWidth="1"/>
    <col min="2564" max="2564" width="12.85546875" style="1" customWidth="1"/>
    <col min="2565" max="2565" width="13.140625" style="1" customWidth="1"/>
    <col min="2566" max="2566" width="61" style="1" customWidth="1"/>
    <col min="2567" max="2817" width="9.140625" style="1"/>
    <col min="2818" max="2818" width="7.140625" style="1" customWidth="1"/>
    <col min="2819" max="2819" width="10.42578125" style="1" customWidth="1"/>
    <col min="2820" max="2820" width="12.85546875" style="1" customWidth="1"/>
    <col min="2821" max="2821" width="13.140625" style="1" customWidth="1"/>
    <col min="2822" max="2822" width="61" style="1" customWidth="1"/>
    <col min="2823" max="3073" width="9.140625" style="1"/>
    <col min="3074" max="3074" width="7.140625" style="1" customWidth="1"/>
    <col min="3075" max="3075" width="10.42578125" style="1" customWidth="1"/>
    <col min="3076" max="3076" width="12.85546875" style="1" customWidth="1"/>
    <col min="3077" max="3077" width="13.140625" style="1" customWidth="1"/>
    <col min="3078" max="3078" width="61" style="1" customWidth="1"/>
    <col min="3079" max="3329" width="9.140625" style="1"/>
    <col min="3330" max="3330" width="7.140625" style="1" customWidth="1"/>
    <col min="3331" max="3331" width="10.42578125" style="1" customWidth="1"/>
    <col min="3332" max="3332" width="12.85546875" style="1" customWidth="1"/>
    <col min="3333" max="3333" width="13.140625" style="1" customWidth="1"/>
    <col min="3334" max="3334" width="61" style="1" customWidth="1"/>
    <col min="3335" max="3585" width="9.140625" style="1"/>
    <col min="3586" max="3586" width="7.140625" style="1" customWidth="1"/>
    <col min="3587" max="3587" width="10.42578125" style="1" customWidth="1"/>
    <col min="3588" max="3588" width="12.85546875" style="1" customWidth="1"/>
    <col min="3589" max="3589" width="13.140625" style="1" customWidth="1"/>
    <col min="3590" max="3590" width="61" style="1" customWidth="1"/>
    <col min="3591" max="3841" width="9.140625" style="1"/>
    <col min="3842" max="3842" width="7.140625" style="1" customWidth="1"/>
    <col min="3843" max="3843" width="10.42578125" style="1" customWidth="1"/>
    <col min="3844" max="3844" width="12.85546875" style="1" customWidth="1"/>
    <col min="3845" max="3845" width="13.140625" style="1" customWidth="1"/>
    <col min="3846" max="3846" width="61" style="1" customWidth="1"/>
    <col min="3847" max="4097" width="9.140625" style="1"/>
    <col min="4098" max="4098" width="7.140625" style="1" customWidth="1"/>
    <col min="4099" max="4099" width="10.42578125" style="1" customWidth="1"/>
    <col min="4100" max="4100" width="12.85546875" style="1" customWidth="1"/>
    <col min="4101" max="4101" width="13.140625" style="1" customWidth="1"/>
    <col min="4102" max="4102" width="61" style="1" customWidth="1"/>
    <col min="4103" max="4353" width="9.140625" style="1"/>
    <col min="4354" max="4354" width="7.140625" style="1" customWidth="1"/>
    <col min="4355" max="4355" width="10.42578125" style="1" customWidth="1"/>
    <col min="4356" max="4356" width="12.85546875" style="1" customWidth="1"/>
    <col min="4357" max="4357" width="13.140625" style="1" customWidth="1"/>
    <col min="4358" max="4358" width="61" style="1" customWidth="1"/>
    <col min="4359" max="4609" width="9.140625" style="1"/>
    <col min="4610" max="4610" width="7.140625" style="1" customWidth="1"/>
    <col min="4611" max="4611" width="10.42578125" style="1" customWidth="1"/>
    <col min="4612" max="4612" width="12.85546875" style="1" customWidth="1"/>
    <col min="4613" max="4613" width="13.140625" style="1" customWidth="1"/>
    <col min="4614" max="4614" width="61" style="1" customWidth="1"/>
    <col min="4615" max="4865" width="9.140625" style="1"/>
    <col min="4866" max="4866" width="7.140625" style="1" customWidth="1"/>
    <col min="4867" max="4867" width="10.42578125" style="1" customWidth="1"/>
    <col min="4868" max="4868" width="12.85546875" style="1" customWidth="1"/>
    <col min="4869" max="4869" width="13.140625" style="1" customWidth="1"/>
    <col min="4870" max="4870" width="61" style="1" customWidth="1"/>
    <col min="4871" max="5121" width="9.140625" style="1"/>
    <col min="5122" max="5122" width="7.140625" style="1" customWidth="1"/>
    <col min="5123" max="5123" width="10.42578125" style="1" customWidth="1"/>
    <col min="5124" max="5124" width="12.85546875" style="1" customWidth="1"/>
    <col min="5125" max="5125" width="13.140625" style="1" customWidth="1"/>
    <col min="5126" max="5126" width="61" style="1" customWidth="1"/>
    <col min="5127" max="5377" width="9.140625" style="1"/>
    <col min="5378" max="5378" width="7.140625" style="1" customWidth="1"/>
    <col min="5379" max="5379" width="10.42578125" style="1" customWidth="1"/>
    <col min="5380" max="5380" width="12.85546875" style="1" customWidth="1"/>
    <col min="5381" max="5381" width="13.140625" style="1" customWidth="1"/>
    <col min="5382" max="5382" width="61" style="1" customWidth="1"/>
    <col min="5383" max="5633" width="9.140625" style="1"/>
    <col min="5634" max="5634" width="7.140625" style="1" customWidth="1"/>
    <col min="5635" max="5635" width="10.42578125" style="1" customWidth="1"/>
    <col min="5636" max="5636" width="12.85546875" style="1" customWidth="1"/>
    <col min="5637" max="5637" width="13.140625" style="1" customWidth="1"/>
    <col min="5638" max="5638" width="61" style="1" customWidth="1"/>
    <col min="5639" max="5889" width="9.140625" style="1"/>
    <col min="5890" max="5890" width="7.140625" style="1" customWidth="1"/>
    <col min="5891" max="5891" width="10.42578125" style="1" customWidth="1"/>
    <col min="5892" max="5892" width="12.85546875" style="1" customWidth="1"/>
    <col min="5893" max="5893" width="13.140625" style="1" customWidth="1"/>
    <col min="5894" max="5894" width="61" style="1" customWidth="1"/>
    <col min="5895" max="6145" width="9.140625" style="1"/>
    <col min="6146" max="6146" width="7.140625" style="1" customWidth="1"/>
    <col min="6147" max="6147" width="10.42578125" style="1" customWidth="1"/>
    <col min="6148" max="6148" width="12.85546875" style="1" customWidth="1"/>
    <col min="6149" max="6149" width="13.140625" style="1" customWidth="1"/>
    <col min="6150" max="6150" width="61" style="1" customWidth="1"/>
    <col min="6151" max="6401" width="9.140625" style="1"/>
    <col min="6402" max="6402" width="7.140625" style="1" customWidth="1"/>
    <col min="6403" max="6403" width="10.42578125" style="1" customWidth="1"/>
    <col min="6404" max="6404" width="12.85546875" style="1" customWidth="1"/>
    <col min="6405" max="6405" width="13.140625" style="1" customWidth="1"/>
    <col min="6406" max="6406" width="61" style="1" customWidth="1"/>
    <col min="6407" max="6657" width="9.140625" style="1"/>
    <col min="6658" max="6658" width="7.140625" style="1" customWidth="1"/>
    <col min="6659" max="6659" width="10.42578125" style="1" customWidth="1"/>
    <col min="6660" max="6660" width="12.85546875" style="1" customWidth="1"/>
    <col min="6661" max="6661" width="13.140625" style="1" customWidth="1"/>
    <col min="6662" max="6662" width="61" style="1" customWidth="1"/>
    <col min="6663" max="6913" width="9.140625" style="1"/>
    <col min="6914" max="6914" width="7.140625" style="1" customWidth="1"/>
    <col min="6915" max="6915" width="10.42578125" style="1" customWidth="1"/>
    <col min="6916" max="6916" width="12.85546875" style="1" customWidth="1"/>
    <col min="6917" max="6917" width="13.140625" style="1" customWidth="1"/>
    <col min="6918" max="6918" width="61" style="1" customWidth="1"/>
    <col min="6919" max="7169" width="9.140625" style="1"/>
    <col min="7170" max="7170" width="7.140625" style="1" customWidth="1"/>
    <col min="7171" max="7171" width="10.42578125" style="1" customWidth="1"/>
    <col min="7172" max="7172" width="12.85546875" style="1" customWidth="1"/>
    <col min="7173" max="7173" width="13.140625" style="1" customWidth="1"/>
    <col min="7174" max="7174" width="61" style="1" customWidth="1"/>
    <col min="7175" max="7425" width="9.140625" style="1"/>
    <col min="7426" max="7426" width="7.140625" style="1" customWidth="1"/>
    <col min="7427" max="7427" width="10.42578125" style="1" customWidth="1"/>
    <col min="7428" max="7428" width="12.85546875" style="1" customWidth="1"/>
    <col min="7429" max="7429" width="13.140625" style="1" customWidth="1"/>
    <col min="7430" max="7430" width="61" style="1" customWidth="1"/>
    <col min="7431" max="7681" width="9.140625" style="1"/>
    <col min="7682" max="7682" width="7.140625" style="1" customWidth="1"/>
    <col min="7683" max="7683" width="10.42578125" style="1" customWidth="1"/>
    <col min="7684" max="7684" width="12.85546875" style="1" customWidth="1"/>
    <col min="7685" max="7685" width="13.140625" style="1" customWidth="1"/>
    <col min="7686" max="7686" width="61" style="1" customWidth="1"/>
    <col min="7687" max="7937" width="9.140625" style="1"/>
    <col min="7938" max="7938" width="7.140625" style="1" customWidth="1"/>
    <col min="7939" max="7939" width="10.42578125" style="1" customWidth="1"/>
    <col min="7940" max="7940" width="12.85546875" style="1" customWidth="1"/>
    <col min="7941" max="7941" width="13.140625" style="1" customWidth="1"/>
    <col min="7942" max="7942" width="61" style="1" customWidth="1"/>
    <col min="7943" max="8193" width="9.140625" style="1"/>
    <col min="8194" max="8194" width="7.140625" style="1" customWidth="1"/>
    <col min="8195" max="8195" width="10.42578125" style="1" customWidth="1"/>
    <col min="8196" max="8196" width="12.85546875" style="1" customWidth="1"/>
    <col min="8197" max="8197" width="13.140625" style="1" customWidth="1"/>
    <col min="8198" max="8198" width="61" style="1" customWidth="1"/>
    <col min="8199" max="8449" width="9.140625" style="1"/>
    <col min="8450" max="8450" width="7.140625" style="1" customWidth="1"/>
    <col min="8451" max="8451" width="10.42578125" style="1" customWidth="1"/>
    <col min="8452" max="8452" width="12.85546875" style="1" customWidth="1"/>
    <col min="8453" max="8453" width="13.140625" style="1" customWidth="1"/>
    <col min="8454" max="8454" width="61" style="1" customWidth="1"/>
    <col min="8455" max="8705" width="9.140625" style="1"/>
    <col min="8706" max="8706" width="7.140625" style="1" customWidth="1"/>
    <col min="8707" max="8707" width="10.42578125" style="1" customWidth="1"/>
    <col min="8708" max="8708" width="12.85546875" style="1" customWidth="1"/>
    <col min="8709" max="8709" width="13.140625" style="1" customWidth="1"/>
    <col min="8710" max="8710" width="61" style="1" customWidth="1"/>
    <col min="8711" max="8961" width="9.140625" style="1"/>
    <col min="8962" max="8962" width="7.140625" style="1" customWidth="1"/>
    <col min="8963" max="8963" width="10.42578125" style="1" customWidth="1"/>
    <col min="8964" max="8964" width="12.85546875" style="1" customWidth="1"/>
    <col min="8965" max="8965" width="13.140625" style="1" customWidth="1"/>
    <col min="8966" max="8966" width="61" style="1" customWidth="1"/>
    <col min="8967" max="9217" width="9.140625" style="1"/>
    <col min="9218" max="9218" width="7.140625" style="1" customWidth="1"/>
    <col min="9219" max="9219" width="10.42578125" style="1" customWidth="1"/>
    <col min="9220" max="9220" width="12.85546875" style="1" customWidth="1"/>
    <col min="9221" max="9221" width="13.140625" style="1" customWidth="1"/>
    <col min="9222" max="9222" width="61" style="1" customWidth="1"/>
    <col min="9223" max="9473" width="9.140625" style="1"/>
    <col min="9474" max="9474" width="7.140625" style="1" customWidth="1"/>
    <col min="9475" max="9475" width="10.42578125" style="1" customWidth="1"/>
    <col min="9476" max="9476" width="12.85546875" style="1" customWidth="1"/>
    <col min="9477" max="9477" width="13.140625" style="1" customWidth="1"/>
    <col min="9478" max="9478" width="61" style="1" customWidth="1"/>
    <col min="9479" max="9729" width="9.140625" style="1"/>
    <col min="9730" max="9730" width="7.140625" style="1" customWidth="1"/>
    <col min="9731" max="9731" width="10.42578125" style="1" customWidth="1"/>
    <col min="9732" max="9732" width="12.85546875" style="1" customWidth="1"/>
    <col min="9733" max="9733" width="13.140625" style="1" customWidth="1"/>
    <col min="9734" max="9734" width="61" style="1" customWidth="1"/>
    <col min="9735" max="9985" width="9.140625" style="1"/>
    <col min="9986" max="9986" width="7.140625" style="1" customWidth="1"/>
    <col min="9987" max="9987" width="10.42578125" style="1" customWidth="1"/>
    <col min="9988" max="9988" width="12.85546875" style="1" customWidth="1"/>
    <col min="9989" max="9989" width="13.140625" style="1" customWidth="1"/>
    <col min="9990" max="9990" width="61" style="1" customWidth="1"/>
    <col min="9991" max="10241" width="9.140625" style="1"/>
    <col min="10242" max="10242" width="7.140625" style="1" customWidth="1"/>
    <col min="10243" max="10243" width="10.42578125" style="1" customWidth="1"/>
    <col min="10244" max="10244" width="12.85546875" style="1" customWidth="1"/>
    <col min="10245" max="10245" width="13.140625" style="1" customWidth="1"/>
    <col min="10246" max="10246" width="61" style="1" customWidth="1"/>
    <col min="10247" max="10497" width="9.140625" style="1"/>
    <col min="10498" max="10498" width="7.140625" style="1" customWidth="1"/>
    <col min="10499" max="10499" width="10.42578125" style="1" customWidth="1"/>
    <col min="10500" max="10500" width="12.85546875" style="1" customWidth="1"/>
    <col min="10501" max="10501" width="13.140625" style="1" customWidth="1"/>
    <col min="10502" max="10502" width="61" style="1" customWidth="1"/>
    <col min="10503" max="10753" width="9.140625" style="1"/>
    <col min="10754" max="10754" width="7.140625" style="1" customWidth="1"/>
    <col min="10755" max="10755" width="10.42578125" style="1" customWidth="1"/>
    <col min="10756" max="10756" width="12.85546875" style="1" customWidth="1"/>
    <col min="10757" max="10757" width="13.140625" style="1" customWidth="1"/>
    <col min="10758" max="10758" width="61" style="1" customWidth="1"/>
    <col min="10759" max="11009" width="9.140625" style="1"/>
    <col min="11010" max="11010" width="7.140625" style="1" customWidth="1"/>
    <col min="11011" max="11011" width="10.42578125" style="1" customWidth="1"/>
    <col min="11012" max="11012" width="12.85546875" style="1" customWidth="1"/>
    <col min="11013" max="11013" width="13.140625" style="1" customWidth="1"/>
    <col min="11014" max="11014" width="61" style="1" customWidth="1"/>
    <col min="11015" max="11265" width="9.140625" style="1"/>
    <col min="11266" max="11266" width="7.140625" style="1" customWidth="1"/>
    <col min="11267" max="11267" width="10.42578125" style="1" customWidth="1"/>
    <col min="11268" max="11268" width="12.85546875" style="1" customWidth="1"/>
    <col min="11269" max="11269" width="13.140625" style="1" customWidth="1"/>
    <col min="11270" max="11270" width="61" style="1" customWidth="1"/>
    <col min="11271" max="11521" width="9.140625" style="1"/>
    <col min="11522" max="11522" width="7.140625" style="1" customWidth="1"/>
    <col min="11523" max="11523" width="10.42578125" style="1" customWidth="1"/>
    <col min="11524" max="11524" width="12.85546875" style="1" customWidth="1"/>
    <col min="11525" max="11525" width="13.140625" style="1" customWidth="1"/>
    <col min="11526" max="11526" width="61" style="1" customWidth="1"/>
    <col min="11527" max="11777" width="9.140625" style="1"/>
    <col min="11778" max="11778" width="7.140625" style="1" customWidth="1"/>
    <col min="11779" max="11779" width="10.42578125" style="1" customWidth="1"/>
    <col min="11780" max="11780" width="12.85546875" style="1" customWidth="1"/>
    <col min="11781" max="11781" width="13.140625" style="1" customWidth="1"/>
    <col min="11782" max="11782" width="61" style="1" customWidth="1"/>
    <col min="11783" max="12033" width="9.140625" style="1"/>
    <col min="12034" max="12034" width="7.140625" style="1" customWidth="1"/>
    <col min="12035" max="12035" width="10.42578125" style="1" customWidth="1"/>
    <col min="12036" max="12036" width="12.85546875" style="1" customWidth="1"/>
    <col min="12037" max="12037" width="13.140625" style="1" customWidth="1"/>
    <col min="12038" max="12038" width="61" style="1" customWidth="1"/>
    <col min="12039" max="12289" width="9.140625" style="1"/>
    <col min="12290" max="12290" width="7.140625" style="1" customWidth="1"/>
    <col min="12291" max="12291" width="10.42578125" style="1" customWidth="1"/>
    <col min="12292" max="12292" width="12.85546875" style="1" customWidth="1"/>
    <col min="12293" max="12293" width="13.140625" style="1" customWidth="1"/>
    <col min="12294" max="12294" width="61" style="1" customWidth="1"/>
    <col min="12295" max="12545" width="9.140625" style="1"/>
    <col min="12546" max="12546" width="7.140625" style="1" customWidth="1"/>
    <col min="12547" max="12547" width="10.42578125" style="1" customWidth="1"/>
    <col min="12548" max="12548" width="12.85546875" style="1" customWidth="1"/>
    <col min="12549" max="12549" width="13.140625" style="1" customWidth="1"/>
    <col min="12550" max="12550" width="61" style="1" customWidth="1"/>
    <col min="12551" max="12801" width="9.140625" style="1"/>
    <col min="12802" max="12802" width="7.140625" style="1" customWidth="1"/>
    <col min="12803" max="12803" width="10.42578125" style="1" customWidth="1"/>
    <col min="12804" max="12804" width="12.85546875" style="1" customWidth="1"/>
    <col min="12805" max="12805" width="13.140625" style="1" customWidth="1"/>
    <col min="12806" max="12806" width="61" style="1" customWidth="1"/>
    <col min="12807" max="13057" width="9.140625" style="1"/>
    <col min="13058" max="13058" width="7.140625" style="1" customWidth="1"/>
    <col min="13059" max="13059" width="10.42578125" style="1" customWidth="1"/>
    <col min="13060" max="13060" width="12.85546875" style="1" customWidth="1"/>
    <col min="13061" max="13061" width="13.140625" style="1" customWidth="1"/>
    <col min="13062" max="13062" width="61" style="1" customWidth="1"/>
    <col min="13063" max="13313" width="9.140625" style="1"/>
    <col min="13314" max="13314" width="7.140625" style="1" customWidth="1"/>
    <col min="13315" max="13315" width="10.42578125" style="1" customWidth="1"/>
    <col min="13316" max="13316" width="12.85546875" style="1" customWidth="1"/>
    <col min="13317" max="13317" width="13.140625" style="1" customWidth="1"/>
    <col min="13318" max="13318" width="61" style="1" customWidth="1"/>
    <col min="13319" max="13569" width="9.140625" style="1"/>
    <col min="13570" max="13570" width="7.140625" style="1" customWidth="1"/>
    <col min="13571" max="13571" width="10.42578125" style="1" customWidth="1"/>
    <col min="13572" max="13572" width="12.85546875" style="1" customWidth="1"/>
    <col min="13573" max="13573" width="13.140625" style="1" customWidth="1"/>
    <col min="13574" max="13574" width="61" style="1" customWidth="1"/>
    <col min="13575" max="13825" width="9.140625" style="1"/>
    <col min="13826" max="13826" width="7.140625" style="1" customWidth="1"/>
    <col min="13827" max="13827" width="10.42578125" style="1" customWidth="1"/>
    <col min="13828" max="13828" width="12.85546875" style="1" customWidth="1"/>
    <col min="13829" max="13829" width="13.140625" style="1" customWidth="1"/>
    <col min="13830" max="13830" width="61" style="1" customWidth="1"/>
    <col min="13831" max="14081" width="9.140625" style="1"/>
    <col min="14082" max="14082" width="7.140625" style="1" customWidth="1"/>
    <col min="14083" max="14083" width="10.42578125" style="1" customWidth="1"/>
    <col min="14084" max="14084" width="12.85546875" style="1" customWidth="1"/>
    <col min="14085" max="14085" width="13.140625" style="1" customWidth="1"/>
    <col min="14086" max="14086" width="61" style="1" customWidth="1"/>
    <col min="14087" max="14337" width="9.140625" style="1"/>
    <col min="14338" max="14338" width="7.140625" style="1" customWidth="1"/>
    <col min="14339" max="14339" width="10.42578125" style="1" customWidth="1"/>
    <col min="14340" max="14340" width="12.85546875" style="1" customWidth="1"/>
    <col min="14341" max="14341" width="13.140625" style="1" customWidth="1"/>
    <col min="14342" max="14342" width="61" style="1" customWidth="1"/>
    <col min="14343" max="14593" width="9.140625" style="1"/>
    <col min="14594" max="14594" width="7.140625" style="1" customWidth="1"/>
    <col min="14595" max="14595" width="10.42578125" style="1" customWidth="1"/>
    <col min="14596" max="14596" width="12.85546875" style="1" customWidth="1"/>
    <col min="14597" max="14597" width="13.140625" style="1" customWidth="1"/>
    <col min="14598" max="14598" width="61" style="1" customWidth="1"/>
    <col min="14599" max="14849" width="9.140625" style="1"/>
    <col min="14850" max="14850" width="7.140625" style="1" customWidth="1"/>
    <col min="14851" max="14851" width="10.42578125" style="1" customWidth="1"/>
    <col min="14852" max="14852" width="12.85546875" style="1" customWidth="1"/>
    <col min="14853" max="14853" width="13.140625" style="1" customWidth="1"/>
    <col min="14854" max="14854" width="61" style="1" customWidth="1"/>
    <col min="14855" max="15105" width="9.140625" style="1"/>
    <col min="15106" max="15106" width="7.140625" style="1" customWidth="1"/>
    <col min="15107" max="15107" width="10.42578125" style="1" customWidth="1"/>
    <col min="15108" max="15108" width="12.85546875" style="1" customWidth="1"/>
    <col min="15109" max="15109" width="13.140625" style="1" customWidth="1"/>
    <col min="15110" max="15110" width="61" style="1" customWidth="1"/>
    <col min="15111" max="15361" width="9.140625" style="1"/>
    <col min="15362" max="15362" width="7.140625" style="1" customWidth="1"/>
    <col min="15363" max="15363" width="10.42578125" style="1" customWidth="1"/>
    <col min="15364" max="15364" width="12.85546875" style="1" customWidth="1"/>
    <col min="15365" max="15365" width="13.140625" style="1" customWidth="1"/>
    <col min="15366" max="15366" width="61" style="1" customWidth="1"/>
    <col min="15367" max="15617" width="9.140625" style="1"/>
    <col min="15618" max="15618" width="7.140625" style="1" customWidth="1"/>
    <col min="15619" max="15619" width="10.42578125" style="1" customWidth="1"/>
    <col min="15620" max="15620" width="12.85546875" style="1" customWidth="1"/>
    <col min="15621" max="15621" width="13.140625" style="1" customWidth="1"/>
    <col min="15622" max="15622" width="61" style="1" customWidth="1"/>
    <col min="15623" max="15873" width="9.140625" style="1"/>
    <col min="15874" max="15874" width="7.140625" style="1" customWidth="1"/>
    <col min="15875" max="15875" width="10.42578125" style="1" customWidth="1"/>
    <col min="15876" max="15876" width="12.85546875" style="1" customWidth="1"/>
    <col min="15877" max="15877" width="13.140625" style="1" customWidth="1"/>
    <col min="15878" max="15878" width="61" style="1" customWidth="1"/>
    <col min="15879" max="16129" width="9.140625" style="1"/>
    <col min="16130" max="16130" width="7.140625" style="1" customWidth="1"/>
    <col min="16131" max="16131" width="10.42578125" style="1" customWidth="1"/>
    <col min="16132" max="16132" width="12.85546875" style="1" customWidth="1"/>
    <col min="16133" max="16133" width="13.140625" style="1" customWidth="1"/>
    <col min="16134" max="16134" width="61" style="1" customWidth="1"/>
    <col min="16135" max="16384" width="9.140625" style="1"/>
  </cols>
  <sheetData>
    <row r="1" spans="1:6" ht="72" customHeight="1">
      <c r="A1" s="1368"/>
      <c r="B1" s="1368"/>
      <c r="C1" s="1368"/>
      <c r="D1" s="1369"/>
      <c r="F1" s="84" t="s">
        <v>645</v>
      </c>
    </row>
    <row r="2" spans="1:6" ht="63.75" customHeight="1">
      <c r="A2" s="1338" t="s">
        <v>646</v>
      </c>
      <c r="B2" s="1338"/>
      <c r="C2" s="1338"/>
      <c r="D2" s="1338"/>
      <c r="E2" s="1338"/>
      <c r="F2" s="1338"/>
    </row>
    <row r="3" spans="1:6" ht="23.25" customHeight="1" thickBot="1">
      <c r="A3" s="81"/>
      <c r="B3" s="81"/>
      <c r="C3" s="81"/>
      <c r="D3" s="81"/>
      <c r="E3" s="469"/>
      <c r="F3" s="414" t="s">
        <v>533</v>
      </c>
    </row>
    <row r="4" spans="1:6" ht="30" customHeight="1" thickBot="1">
      <c r="A4" s="415" t="s">
        <v>2</v>
      </c>
      <c r="B4" s="110" t="s">
        <v>3</v>
      </c>
      <c r="C4" s="470" t="s">
        <v>296</v>
      </c>
      <c r="D4" s="748" t="s">
        <v>562</v>
      </c>
      <c r="E4" s="750" t="s">
        <v>647</v>
      </c>
      <c r="F4" s="415" t="s">
        <v>24</v>
      </c>
    </row>
    <row r="5" spans="1:6" ht="25.5">
      <c r="A5" s="1374" t="s">
        <v>170</v>
      </c>
      <c r="B5" s="753" t="s">
        <v>648</v>
      </c>
      <c r="C5" s="754">
        <v>2830</v>
      </c>
      <c r="D5" s="755">
        <v>360000</v>
      </c>
      <c r="E5" s="756">
        <v>360000</v>
      </c>
      <c r="F5" s="757" t="s">
        <v>724</v>
      </c>
    </row>
    <row r="6" spans="1:6" ht="51.75" thickBot="1">
      <c r="A6" s="1375"/>
      <c r="B6" s="758" t="s">
        <v>384</v>
      </c>
      <c r="C6" s="759">
        <v>2360</v>
      </c>
      <c r="D6" s="760">
        <v>3559250</v>
      </c>
      <c r="E6" s="761">
        <v>2350000</v>
      </c>
      <c r="F6" s="762" t="s">
        <v>727</v>
      </c>
    </row>
    <row r="7" spans="1:6" ht="13.5" customHeight="1" thickBot="1">
      <c r="A7" s="749" t="s">
        <v>565</v>
      </c>
      <c r="B7" s="763" t="s">
        <v>204</v>
      </c>
      <c r="C7" s="764">
        <v>2830</v>
      </c>
      <c r="D7" s="765">
        <v>45781858</v>
      </c>
      <c r="E7" s="766">
        <v>42955858</v>
      </c>
      <c r="F7" s="751" t="s">
        <v>669</v>
      </c>
    </row>
    <row r="8" spans="1:6" ht="27.75" customHeight="1" thickBot="1">
      <c r="A8" s="780" t="s">
        <v>668</v>
      </c>
      <c r="B8" s="781" t="s">
        <v>649</v>
      </c>
      <c r="C8" s="782">
        <v>2360</v>
      </c>
      <c r="D8" s="783">
        <v>392500</v>
      </c>
      <c r="E8" s="784">
        <v>60000</v>
      </c>
      <c r="F8" s="785" t="s">
        <v>670</v>
      </c>
    </row>
    <row r="9" spans="1:6" ht="26.25" thickBot="1">
      <c r="A9" s="151">
        <v>750</v>
      </c>
      <c r="B9" s="771">
        <v>75095</v>
      </c>
      <c r="C9" s="772">
        <v>2830</v>
      </c>
      <c r="D9" s="417">
        <v>3817025</v>
      </c>
      <c r="E9" s="418">
        <v>94000</v>
      </c>
      <c r="F9" s="773" t="s">
        <v>650</v>
      </c>
    </row>
    <row r="10" spans="1:6" ht="13.5" thickBot="1">
      <c r="A10" s="786">
        <v>754</v>
      </c>
      <c r="B10" s="787">
        <v>75415</v>
      </c>
      <c r="C10" s="788">
        <v>2360</v>
      </c>
      <c r="D10" s="789">
        <v>270000</v>
      </c>
      <c r="E10" s="790">
        <v>270000</v>
      </c>
      <c r="F10" s="791" t="s">
        <v>671</v>
      </c>
    </row>
    <row r="11" spans="1:6" ht="25.5">
      <c r="A11" s="1370" t="s">
        <v>611</v>
      </c>
      <c r="B11" s="774" t="s">
        <v>651</v>
      </c>
      <c r="C11" s="775">
        <v>2360</v>
      </c>
      <c r="D11" s="776">
        <v>80000</v>
      </c>
      <c r="E11" s="777">
        <v>80000</v>
      </c>
      <c r="F11" s="252" t="s">
        <v>652</v>
      </c>
    </row>
    <row r="12" spans="1:6" ht="39" thickBot="1">
      <c r="A12" s="1371"/>
      <c r="B12" s="767" t="s">
        <v>653</v>
      </c>
      <c r="C12" s="768">
        <v>2360</v>
      </c>
      <c r="D12" s="769">
        <v>1070000</v>
      </c>
      <c r="E12" s="770">
        <v>1045000</v>
      </c>
      <c r="F12" s="752" t="s">
        <v>654</v>
      </c>
    </row>
    <row r="13" spans="1:6" ht="28.5" customHeight="1" thickBot="1">
      <c r="A13" s="792" t="s">
        <v>616</v>
      </c>
      <c r="B13" s="793" t="s">
        <v>655</v>
      </c>
      <c r="C13" s="794">
        <v>2360</v>
      </c>
      <c r="D13" s="795">
        <v>2362662</v>
      </c>
      <c r="E13" s="796">
        <v>700000</v>
      </c>
      <c r="F13" s="797" t="s">
        <v>725</v>
      </c>
    </row>
    <row r="14" spans="1:6" ht="48" customHeight="1" thickBot="1">
      <c r="A14" s="792" t="s">
        <v>621</v>
      </c>
      <c r="B14" s="793" t="s">
        <v>656</v>
      </c>
      <c r="C14" s="794">
        <v>2360</v>
      </c>
      <c r="D14" s="795">
        <v>968167</v>
      </c>
      <c r="E14" s="796">
        <v>536500</v>
      </c>
      <c r="F14" s="797" t="s">
        <v>726</v>
      </c>
    </row>
    <row r="15" spans="1:6" ht="20.25" customHeight="1" thickBot="1">
      <c r="A15" s="792" t="s">
        <v>578</v>
      </c>
      <c r="B15" s="793" t="s">
        <v>657</v>
      </c>
      <c r="C15" s="794">
        <v>2360</v>
      </c>
      <c r="D15" s="795">
        <v>874000</v>
      </c>
      <c r="E15" s="796">
        <v>684000</v>
      </c>
      <c r="F15" s="662" t="s">
        <v>672</v>
      </c>
    </row>
    <row r="16" spans="1:6" ht="39" thickBot="1">
      <c r="A16" s="792" t="s">
        <v>578</v>
      </c>
      <c r="B16" s="793" t="s">
        <v>70</v>
      </c>
      <c r="C16" s="794">
        <v>2720</v>
      </c>
      <c r="D16" s="795">
        <v>1566000</v>
      </c>
      <c r="E16" s="798">
        <v>1566000</v>
      </c>
      <c r="F16" s="662" t="s">
        <v>658</v>
      </c>
    </row>
    <row r="17" spans="1:6" ht="24" customHeight="1">
      <c r="A17" s="1376" t="s">
        <v>659</v>
      </c>
      <c r="B17" s="1378" t="s">
        <v>660</v>
      </c>
      <c r="C17" s="778">
        <v>2360</v>
      </c>
      <c r="D17" s="1382">
        <v>3410500</v>
      </c>
      <c r="E17" s="779">
        <v>200000</v>
      </c>
      <c r="F17" s="1380" t="s">
        <v>673</v>
      </c>
    </row>
    <row r="18" spans="1:6" ht="16.5" customHeight="1" thickBot="1">
      <c r="A18" s="1377"/>
      <c r="B18" s="1379"/>
      <c r="C18" s="460">
        <v>2820</v>
      </c>
      <c r="D18" s="1383"/>
      <c r="E18" s="462">
        <v>2550500</v>
      </c>
      <c r="F18" s="1381"/>
    </row>
    <row r="19" spans="1:6" s="655" customFormat="1" ht="30" customHeight="1" thickBot="1">
      <c r="A19" s="1372" t="s">
        <v>569</v>
      </c>
      <c r="B19" s="1373"/>
      <c r="C19" s="471"/>
      <c r="D19" s="466">
        <f>SUM(D5:D18)</f>
        <v>64511962</v>
      </c>
      <c r="E19" s="467">
        <f>SUM(E5:E18)</f>
        <v>53451858</v>
      </c>
      <c r="F19" s="472"/>
    </row>
    <row r="20" spans="1:6">
      <c r="A20" s="544"/>
      <c r="B20" s="544"/>
      <c r="C20" s="544"/>
      <c r="D20" s="545"/>
      <c r="E20" s="545"/>
      <c r="F20" s="656"/>
    </row>
    <row r="21" spans="1:6">
      <c r="A21" s="544"/>
      <c r="B21" s="544"/>
      <c r="C21" s="544"/>
      <c r="D21" s="545"/>
      <c r="E21" s="545"/>
      <c r="F21" s="656"/>
    </row>
    <row r="22" spans="1:6">
      <c r="A22" s="544"/>
      <c r="B22" s="544"/>
      <c r="C22" s="544"/>
      <c r="D22" s="545"/>
      <c r="E22" s="545"/>
      <c r="F22" s="656"/>
    </row>
    <row r="23" spans="1:6">
      <c r="A23" s="544"/>
      <c r="B23" s="544"/>
      <c r="C23" s="544"/>
      <c r="D23" s="545"/>
      <c r="E23" s="545"/>
      <c r="F23" s="656"/>
    </row>
    <row r="24" spans="1:6">
      <c r="A24" s="544"/>
      <c r="B24" s="544"/>
      <c r="C24" s="544"/>
      <c r="D24" s="545"/>
      <c r="E24" s="545"/>
      <c r="F24" s="656"/>
    </row>
    <row r="25" spans="1:6">
      <c r="A25" s="544"/>
      <c r="B25" s="544"/>
      <c r="C25" s="544"/>
      <c r="D25" s="545"/>
      <c r="E25" s="545"/>
      <c r="F25" s="656"/>
    </row>
    <row r="26" spans="1:6">
      <c r="A26" s="544"/>
      <c r="B26" s="544"/>
      <c r="C26" s="544"/>
      <c r="D26" s="545"/>
      <c r="E26" s="545"/>
      <c r="F26" s="656"/>
    </row>
    <row r="27" spans="1:6">
      <c r="A27" s="544"/>
      <c r="B27" s="544"/>
      <c r="C27" s="544"/>
      <c r="D27" s="545"/>
      <c r="E27" s="545"/>
      <c r="F27" s="656"/>
    </row>
    <row r="28" spans="1:6">
      <c r="A28" s="544"/>
      <c r="B28" s="544"/>
      <c r="C28" s="544"/>
      <c r="D28" s="545"/>
      <c r="E28" s="545"/>
      <c r="F28" s="656"/>
    </row>
    <row r="29" spans="1:6">
      <c r="A29" s="544"/>
      <c r="B29" s="544"/>
      <c r="C29" s="544"/>
      <c r="D29" s="545"/>
      <c r="E29" s="545"/>
      <c r="F29" s="656"/>
    </row>
    <row r="30" spans="1:6">
      <c r="A30" s="544"/>
      <c r="B30" s="544"/>
      <c r="C30" s="544"/>
      <c r="D30" s="545"/>
      <c r="E30" s="545"/>
      <c r="F30" s="656"/>
    </row>
    <row r="31" spans="1:6">
      <c r="A31" s="544"/>
      <c r="B31" s="544"/>
      <c r="C31" s="544"/>
      <c r="D31" s="545"/>
      <c r="E31" s="545"/>
      <c r="F31" s="656"/>
    </row>
    <row r="32" spans="1:6">
      <c r="A32" s="544"/>
      <c r="B32" s="544"/>
      <c r="C32" s="544"/>
      <c r="D32" s="545"/>
      <c r="E32" s="545"/>
      <c r="F32" s="656"/>
    </row>
    <row r="33" spans="1:6">
      <c r="A33" s="544"/>
      <c r="B33" s="544"/>
      <c r="C33" s="544"/>
      <c r="D33" s="545"/>
      <c r="E33" s="545"/>
      <c r="F33" s="656"/>
    </row>
    <row r="34" spans="1:6">
      <c r="A34" s="544"/>
      <c r="B34" s="657"/>
      <c r="C34" s="657"/>
      <c r="D34" s="658"/>
      <c r="E34" s="658"/>
    </row>
    <row r="35" spans="1:6">
      <c r="A35" s="544"/>
      <c r="B35" s="657"/>
      <c r="C35" s="657"/>
      <c r="D35" s="658"/>
      <c r="E35" s="658"/>
    </row>
    <row r="36" spans="1:6">
      <c r="A36" s="544"/>
      <c r="B36" s="657"/>
      <c r="C36" s="657"/>
      <c r="D36" s="658"/>
      <c r="E36" s="658"/>
    </row>
    <row r="37" spans="1:6">
      <c r="A37" s="544"/>
      <c r="B37" s="657"/>
      <c r="C37" s="657"/>
      <c r="D37" s="658"/>
      <c r="E37" s="658"/>
    </row>
    <row r="38" spans="1:6">
      <c r="A38" s="544"/>
      <c r="B38" s="657"/>
      <c r="C38" s="657"/>
      <c r="D38" s="658"/>
      <c r="E38" s="658"/>
    </row>
    <row r="39" spans="1:6">
      <c r="A39" s="544"/>
      <c r="B39" s="657"/>
      <c r="C39" s="657"/>
      <c r="D39" s="658"/>
      <c r="E39" s="658"/>
    </row>
    <row r="40" spans="1:6">
      <c r="A40" s="544"/>
      <c r="B40" s="657"/>
      <c r="C40" s="657"/>
      <c r="D40" s="658"/>
      <c r="E40" s="658"/>
    </row>
    <row r="41" spans="1:6">
      <c r="A41" s="544"/>
      <c r="B41" s="657"/>
      <c r="C41" s="657"/>
      <c r="D41" s="658"/>
      <c r="E41" s="658"/>
    </row>
    <row r="42" spans="1:6">
      <c r="A42" s="544"/>
      <c r="B42" s="657"/>
      <c r="C42" s="657"/>
      <c r="D42" s="658"/>
      <c r="E42" s="658"/>
    </row>
    <row r="43" spans="1:6">
      <c r="A43" s="544"/>
      <c r="B43" s="657"/>
      <c r="C43" s="657"/>
      <c r="D43" s="658"/>
      <c r="E43" s="658"/>
    </row>
    <row r="44" spans="1:6">
      <c r="A44" s="544"/>
      <c r="B44" s="657"/>
      <c r="C44" s="657"/>
      <c r="D44" s="658"/>
      <c r="E44" s="658"/>
    </row>
    <row r="45" spans="1:6">
      <c r="A45" s="544"/>
      <c r="B45" s="657"/>
      <c r="C45" s="657"/>
      <c r="D45" s="658"/>
      <c r="E45" s="658"/>
    </row>
    <row r="46" spans="1:6">
      <c r="A46" s="544"/>
      <c r="B46" s="657"/>
      <c r="C46" s="657"/>
      <c r="D46" s="658"/>
      <c r="E46" s="658"/>
    </row>
    <row r="47" spans="1:6">
      <c r="A47" s="544"/>
      <c r="B47" s="657"/>
      <c r="C47" s="657"/>
      <c r="D47" s="658"/>
      <c r="E47" s="658"/>
    </row>
    <row r="48" spans="1:6">
      <c r="A48" s="544"/>
      <c r="B48" s="657"/>
      <c r="C48" s="657"/>
      <c r="D48" s="658"/>
      <c r="E48" s="658"/>
    </row>
    <row r="49" spans="1:5">
      <c r="A49" s="544"/>
      <c r="B49" s="657"/>
      <c r="C49" s="657"/>
      <c r="D49" s="658"/>
      <c r="E49" s="658"/>
    </row>
    <row r="50" spans="1:5">
      <c r="A50" s="544"/>
      <c r="B50" s="657"/>
      <c r="C50" s="657"/>
      <c r="D50" s="658"/>
      <c r="E50" s="658"/>
    </row>
    <row r="51" spans="1:5">
      <c r="A51" s="544"/>
      <c r="B51" s="657"/>
      <c r="C51" s="657"/>
      <c r="D51" s="658"/>
      <c r="E51" s="658"/>
    </row>
    <row r="52" spans="1:5">
      <c r="A52" s="544"/>
      <c r="B52" s="657"/>
      <c r="C52" s="657"/>
      <c r="D52" s="658"/>
      <c r="E52" s="658"/>
    </row>
    <row r="53" spans="1:5">
      <c r="A53" s="544"/>
      <c r="B53" s="657"/>
      <c r="C53" s="657"/>
      <c r="D53" s="658"/>
      <c r="E53" s="658"/>
    </row>
    <row r="54" spans="1:5">
      <c r="A54" s="544"/>
      <c r="B54" s="657"/>
      <c r="C54" s="657"/>
      <c r="D54" s="658"/>
      <c r="E54" s="658"/>
    </row>
    <row r="55" spans="1:5">
      <c r="A55" s="544"/>
      <c r="B55" s="657"/>
      <c r="C55" s="657"/>
      <c r="D55" s="658"/>
      <c r="E55" s="658"/>
    </row>
    <row r="56" spans="1:5">
      <c r="A56" s="544"/>
      <c r="B56" s="657"/>
      <c r="C56" s="657"/>
      <c r="D56" s="658"/>
      <c r="E56" s="658"/>
    </row>
    <row r="57" spans="1:5">
      <c r="A57" s="544"/>
      <c r="B57" s="657"/>
      <c r="C57" s="657"/>
      <c r="D57" s="658"/>
      <c r="E57" s="658"/>
    </row>
    <row r="58" spans="1:5">
      <c r="A58" s="544"/>
      <c r="B58" s="657"/>
      <c r="C58" s="657"/>
      <c r="D58" s="658"/>
      <c r="E58" s="658"/>
    </row>
    <row r="59" spans="1:5">
      <c r="A59" s="544"/>
      <c r="B59" s="657"/>
      <c r="C59" s="657"/>
      <c r="D59" s="658"/>
      <c r="E59" s="658"/>
    </row>
    <row r="60" spans="1:5">
      <c r="A60" s="544"/>
      <c r="B60" s="657"/>
      <c r="C60" s="657"/>
      <c r="D60" s="658"/>
      <c r="E60" s="658"/>
    </row>
    <row r="61" spans="1:5">
      <c r="A61" s="544"/>
      <c r="B61" s="657"/>
      <c r="C61" s="657"/>
      <c r="D61" s="658"/>
      <c r="E61" s="658"/>
    </row>
    <row r="62" spans="1:5">
      <c r="A62" s="544"/>
      <c r="B62" s="657"/>
      <c r="C62" s="657"/>
      <c r="D62" s="658"/>
      <c r="E62" s="658"/>
    </row>
    <row r="63" spans="1:5">
      <c r="A63" s="544"/>
      <c r="B63" s="657"/>
      <c r="C63" s="657"/>
      <c r="D63" s="658"/>
      <c r="E63" s="658"/>
    </row>
    <row r="64" spans="1:5">
      <c r="A64" s="544"/>
      <c r="B64" s="657"/>
      <c r="C64" s="657"/>
      <c r="D64" s="658"/>
      <c r="E64" s="658"/>
    </row>
    <row r="65" spans="1:5">
      <c r="A65" s="544"/>
      <c r="B65" s="657"/>
      <c r="C65" s="657"/>
      <c r="D65" s="658"/>
      <c r="E65" s="658"/>
    </row>
    <row r="66" spans="1:5">
      <c r="A66" s="544"/>
      <c r="B66" s="657"/>
      <c r="C66" s="657"/>
      <c r="D66" s="659"/>
      <c r="E66" s="659"/>
    </row>
    <row r="67" spans="1:5">
      <c r="A67" s="544"/>
      <c r="B67" s="657"/>
      <c r="C67" s="657"/>
      <c r="D67" s="659"/>
      <c r="E67" s="659"/>
    </row>
    <row r="68" spans="1:5">
      <c r="A68" s="544"/>
      <c r="B68" s="657"/>
      <c r="C68" s="657"/>
      <c r="D68" s="659"/>
      <c r="E68" s="659"/>
    </row>
    <row r="69" spans="1:5">
      <c r="A69" s="544"/>
      <c r="B69" s="660"/>
      <c r="C69" s="660"/>
      <c r="D69" s="659"/>
      <c r="E69" s="659"/>
    </row>
    <row r="70" spans="1:5">
      <c r="A70" s="544"/>
      <c r="B70" s="660"/>
      <c r="C70" s="660"/>
      <c r="D70" s="659"/>
      <c r="E70" s="659"/>
    </row>
    <row r="71" spans="1:5">
      <c r="A71" s="544"/>
      <c r="B71" s="660"/>
      <c r="C71" s="660"/>
      <c r="D71" s="659"/>
      <c r="E71" s="659"/>
    </row>
    <row r="72" spans="1:5">
      <c r="A72" s="544"/>
      <c r="B72" s="660"/>
      <c r="C72" s="660"/>
      <c r="D72" s="659"/>
      <c r="E72" s="659"/>
    </row>
    <row r="73" spans="1:5">
      <c r="A73" s="544"/>
      <c r="B73" s="660"/>
      <c r="C73" s="660"/>
      <c r="D73" s="659"/>
      <c r="E73" s="659"/>
    </row>
    <row r="74" spans="1:5">
      <c r="A74" s="544"/>
      <c r="B74" s="660"/>
      <c r="C74" s="660"/>
      <c r="D74" s="659"/>
      <c r="E74" s="659"/>
    </row>
    <row r="75" spans="1:5">
      <c r="A75" s="544"/>
      <c r="B75" s="660"/>
      <c r="C75" s="660"/>
      <c r="D75" s="659"/>
      <c r="E75" s="659"/>
    </row>
    <row r="76" spans="1:5">
      <c r="A76" s="544"/>
      <c r="B76" s="660"/>
      <c r="C76" s="660"/>
      <c r="D76" s="659"/>
      <c r="E76" s="659"/>
    </row>
    <row r="77" spans="1:5">
      <c r="A77" s="544"/>
      <c r="B77" s="660"/>
      <c r="C77" s="660"/>
      <c r="D77" s="659"/>
      <c r="E77" s="659"/>
    </row>
    <row r="78" spans="1:5">
      <c r="A78" s="544"/>
      <c r="B78" s="660"/>
      <c r="C78" s="660"/>
      <c r="D78" s="659"/>
      <c r="E78" s="659"/>
    </row>
    <row r="79" spans="1:5">
      <c r="A79" s="544"/>
      <c r="B79" s="660"/>
      <c r="C79" s="660"/>
      <c r="D79" s="659"/>
      <c r="E79" s="659"/>
    </row>
    <row r="80" spans="1:5">
      <c r="A80" s="544"/>
      <c r="B80" s="660"/>
      <c r="C80" s="660"/>
      <c r="D80" s="659"/>
      <c r="E80" s="659"/>
    </row>
    <row r="81" spans="1:5">
      <c r="A81" s="544"/>
      <c r="B81" s="660"/>
      <c r="C81" s="660"/>
      <c r="D81" s="659"/>
      <c r="E81" s="659"/>
    </row>
    <row r="82" spans="1:5">
      <c r="A82" s="544"/>
      <c r="B82" s="660"/>
      <c r="C82" s="660"/>
      <c r="D82" s="659"/>
      <c r="E82" s="659"/>
    </row>
    <row r="83" spans="1:5">
      <c r="A83" s="544"/>
      <c r="B83" s="660"/>
      <c r="C83" s="660"/>
      <c r="D83" s="659"/>
      <c r="E83" s="659"/>
    </row>
    <row r="84" spans="1:5">
      <c r="A84" s="544"/>
      <c r="B84" s="660"/>
      <c r="C84" s="660"/>
      <c r="D84" s="659"/>
      <c r="E84" s="659"/>
    </row>
    <row r="85" spans="1:5">
      <c r="A85" s="544"/>
      <c r="B85" s="660"/>
      <c r="C85" s="660"/>
      <c r="D85" s="659"/>
      <c r="E85" s="659"/>
    </row>
    <row r="86" spans="1:5">
      <c r="A86" s="544"/>
      <c r="B86" s="660"/>
      <c r="C86" s="660"/>
      <c r="D86" s="659"/>
      <c r="E86" s="659"/>
    </row>
    <row r="87" spans="1:5">
      <c r="A87" s="544"/>
      <c r="B87" s="660"/>
      <c r="C87" s="660"/>
      <c r="D87" s="659"/>
      <c r="E87" s="659"/>
    </row>
    <row r="88" spans="1:5">
      <c r="A88" s="544"/>
      <c r="B88" s="660"/>
      <c r="C88" s="660"/>
      <c r="D88" s="659"/>
      <c r="E88" s="659"/>
    </row>
    <row r="89" spans="1:5">
      <c r="A89" s="544"/>
      <c r="B89" s="660"/>
      <c r="C89" s="660"/>
      <c r="D89" s="659"/>
      <c r="E89" s="659"/>
    </row>
    <row r="90" spans="1:5">
      <c r="A90" s="544"/>
      <c r="B90" s="660"/>
      <c r="C90" s="660"/>
      <c r="D90" s="659"/>
      <c r="E90" s="659"/>
    </row>
    <row r="91" spans="1:5">
      <c r="A91" s="544"/>
      <c r="B91" s="660"/>
      <c r="C91" s="660"/>
      <c r="D91" s="659"/>
      <c r="E91" s="659"/>
    </row>
    <row r="92" spans="1:5">
      <c r="A92" s="544"/>
      <c r="B92" s="660"/>
      <c r="C92" s="660"/>
      <c r="D92" s="659"/>
      <c r="E92" s="659"/>
    </row>
    <row r="93" spans="1:5">
      <c r="A93" s="661"/>
      <c r="B93" s="40"/>
      <c r="C93" s="40"/>
    </row>
    <row r="94" spans="1:5">
      <c r="A94" s="661"/>
      <c r="B94" s="40"/>
      <c r="C94" s="40"/>
    </row>
    <row r="95" spans="1:5">
      <c r="A95" s="661"/>
      <c r="B95" s="40"/>
      <c r="C95" s="40"/>
    </row>
    <row r="96" spans="1:5">
      <c r="A96" s="661"/>
      <c r="B96" s="40"/>
      <c r="C96" s="40"/>
    </row>
    <row r="97" spans="1:3">
      <c r="A97" s="661"/>
      <c r="B97" s="40"/>
      <c r="C97" s="40"/>
    </row>
    <row r="98" spans="1:3">
      <c r="A98" s="661"/>
      <c r="B98" s="40"/>
      <c r="C98" s="40"/>
    </row>
    <row r="99" spans="1:3">
      <c r="A99" s="661"/>
      <c r="B99" s="40"/>
      <c r="C99" s="40"/>
    </row>
    <row r="100" spans="1:3">
      <c r="A100" s="661"/>
      <c r="B100" s="40"/>
      <c r="C100" s="40"/>
    </row>
    <row r="101" spans="1:3">
      <c r="A101" s="661"/>
      <c r="B101" s="40"/>
      <c r="C101" s="40"/>
    </row>
    <row r="102" spans="1:3">
      <c r="A102" s="661"/>
      <c r="B102" s="40"/>
      <c r="C102" s="40"/>
    </row>
    <row r="103" spans="1:3">
      <c r="A103" s="661"/>
      <c r="B103" s="40"/>
      <c r="C103" s="40"/>
    </row>
    <row r="104" spans="1:3">
      <c r="A104" s="661"/>
      <c r="B104" s="40"/>
      <c r="C104" s="40"/>
    </row>
    <row r="105" spans="1:3">
      <c r="A105" s="661"/>
      <c r="B105" s="40"/>
      <c r="C105" s="40"/>
    </row>
    <row r="106" spans="1:3">
      <c r="A106" s="661"/>
      <c r="B106" s="40"/>
      <c r="C106" s="40"/>
    </row>
    <row r="107" spans="1:3">
      <c r="A107" s="661"/>
      <c r="B107" s="40"/>
      <c r="C107" s="40"/>
    </row>
    <row r="108" spans="1:3">
      <c r="A108" s="661"/>
      <c r="B108" s="40"/>
      <c r="C108" s="40"/>
    </row>
    <row r="109" spans="1:3">
      <c r="A109" s="40"/>
      <c r="B109" s="40"/>
      <c r="C109" s="40"/>
    </row>
    <row r="110" spans="1:3">
      <c r="A110" s="40"/>
      <c r="B110" s="40"/>
      <c r="C110" s="40"/>
    </row>
    <row r="111" spans="1:3">
      <c r="A111" s="40"/>
      <c r="B111" s="40"/>
      <c r="C111" s="40"/>
    </row>
    <row r="112" spans="1:3">
      <c r="A112" s="40"/>
      <c r="B112" s="40"/>
      <c r="C112" s="40"/>
    </row>
    <row r="113" spans="1:3">
      <c r="A113" s="40"/>
      <c r="B113" s="40"/>
      <c r="C113" s="40"/>
    </row>
    <row r="114" spans="1:3">
      <c r="A114" s="40"/>
      <c r="B114" s="40"/>
      <c r="C114" s="40"/>
    </row>
    <row r="115" spans="1:3">
      <c r="A115" s="40"/>
      <c r="B115" s="40"/>
      <c r="C115" s="40"/>
    </row>
    <row r="116" spans="1:3">
      <c r="A116" s="40"/>
      <c r="B116" s="40"/>
      <c r="C116" s="40"/>
    </row>
    <row r="117" spans="1:3">
      <c r="A117" s="40"/>
      <c r="B117" s="40"/>
      <c r="C117" s="40"/>
    </row>
    <row r="118" spans="1:3">
      <c r="A118" s="40"/>
      <c r="B118" s="40"/>
      <c r="C118" s="40"/>
    </row>
    <row r="119" spans="1:3">
      <c r="A119" s="40"/>
      <c r="B119" s="40"/>
      <c r="C119" s="40"/>
    </row>
    <row r="120" spans="1:3">
      <c r="A120" s="40"/>
      <c r="B120" s="40"/>
      <c r="C120" s="40"/>
    </row>
    <row r="121" spans="1:3">
      <c r="A121" s="40"/>
      <c r="B121" s="40"/>
      <c r="C121" s="40"/>
    </row>
    <row r="122" spans="1:3">
      <c r="A122" s="40"/>
      <c r="B122" s="40"/>
      <c r="C122" s="40"/>
    </row>
    <row r="123" spans="1:3">
      <c r="A123" s="40"/>
      <c r="B123" s="40"/>
      <c r="C123" s="40"/>
    </row>
    <row r="124" spans="1:3">
      <c r="A124" s="40"/>
      <c r="B124" s="40"/>
      <c r="C124" s="40"/>
    </row>
    <row r="125" spans="1:3">
      <c r="A125" s="40"/>
      <c r="B125" s="40"/>
      <c r="C125" s="40"/>
    </row>
    <row r="126" spans="1:3">
      <c r="A126" s="40"/>
      <c r="B126" s="40"/>
      <c r="C126" s="40"/>
    </row>
    <row r="127" spans="1:3">
      <c r="A127" s="40"/>
      <c r="B127" s="40"/>
      <c r="C127" s="40"/>
    </row>
    <row r="128" spans="1:3">
      <c r="A128" s="40"/>
      <c r="B128" s="40"/>
      <c r="C128" s="40"/>
    </row>
    <row r="129" spans="1:3">
      <c r="A129" s="40"/>
      <c r="B129" s="40"/>
      <c r="C129" s="40"/>
    </row>
    <row r="130" spans="1:3">
      <c r="A130" s="40"/>
      <c r="B130" s="40"/>
      <c r="C130" s="40"/>
    </row>
    <row r="131" spans="1:3">
      <c r="A131" s="40"/>
      <c r="B131" s="40"/>
      <c r="C131" s="40"/>
    </row>
    <row r="132" spans="1:3">
      <c r="A132" s="40"/>
      <c r="B132" s="40"/>
      <c r="C132" s="40"/>
    </row>
    <row r="133" spans="1:3">
      <c r="A133" s="40"/>
      <c r="B133" s="40"/>
      <c r="C133" s="40"/>
    </row>
    <row r="134" spans="1:3">
      <c r="A134" s="40"/>
      <c r="B134" s="40"/>
      <c r="C134" s="40"/>
    </row>
    <row r="135" spans="1:3">
      <c r="A135" s="40"/>
      <c r="B135" s="40"/>
      <c r="C135" s="40"/>
    </row>
    <row r="136" spans="1:3">
      <c r="A136" s="40"/>
      <c r="B136" s="40"/>
      <c r="C136" s="40"/>
    </row>
    <row r="137" spans="1:3">
      <c r="A137" s="40"/>
      <c r="B137" s="40"/>
      <c r="C137" s="40"/>
    </row>
    <row r="138" spans="1:3">
      <c r="A138" s="40"/>
      <c r="B138" s="40"/>
      <c r="C138" s="40"/>
    </row>
    <row r="139" spans="1:3">
      <c r="A139" s="40"/>
      <c r="B139" s="40"/>
      <c r="C139" s="40"/>
    </row>
    <row r="140" spans="1:3">
      <c r="A140" s="40"/>
      <c r="B140" s="40"/>
      <c r="C140" s="40"/>
    </row>
    <row r="141" spans="1:3">
      <c r="A141" s="40"/>
      <c r="B141" s="40"/>
      <c r="C141" s="40"/>
    </row>
    <row r="142" spans="1:3">
      <c r="A142" s="40"/>
      <c r="B142" s="40"/>
      <c r="C142" s="40"/>
    </row>
    <row r="143" spans="1:3">
      <c r="A143" s="40"/>
      <c r="B143" s="40"/>
      <c r="C143" s="40"/>
    </row>
    <row r="144" spans="1:3">
      <c r="A144" s="40"/>
      <c r="B144" s="40"/>
      <c r="C144" s="40"/>
    </row>
    <row r="145" spans="1:3">
      <c r="A145" s="40"/>
      <c r="B145" s="40"/>
      <c r="C145" s="40"/>
    </row>
  </sheetData>
  <mergeCells count="9">
    <mergeCell ref="A1:D1"/>
    <mergeCell ref="A2:F2"/>
    <mergeCell ref="A11:A12"/>
    <mergeCell ref="A19:B19"/>
    <mergeCell ref="A5:A6"/>
    <mergeCell ref="A17:A18"/>
    <mergeCell ref="B17:B18"/>
    <mergeCell ref="F17:F18"/>
    <mergeCell ref="D17:D18"/>
  </mergeCells>
  <printOptions horizontalCentered="1"/>
  <pageMargins left="0.78740157480314965" right="0.43307086614173229" top="0.78740157480314965" bottom="0.6692913385826772" header="0.51181102362204722" footer="0.51181102362204722"/>
  <pageSetup paperSize="9" scale="7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view="pageBreakPreview" topLeftCell="A7" zoomScaleNormal="100" zoomScaleSheetLayoutView="100" workbookViewId="0">
      <selection activeCell="F13" sqref="F13"/>
    </sheetView>
  </sheetViews>
  <sheetFormatPr defaultRowHeight="12.75"/>
  <cols>
    <col min="1" max="1" width="10.7109375" style="1" customWidth="1"/>
    <col min="2" max="2" width="10.5703125" style="1" customWidth="1"/>
    <col min="3" max="3" width="12.140625" style="1" customWidth="1"/>
    <col min="4" max="4" width="15.85546875" style="1" customWidth="1"/>
    <col min="5" max="5" width="19" style="1" customWidth="1"/>
    <col min="6" max="6" width="58" style="1" customWidth="1"/>
    <col min="7" max="256" width="9.140625" style="1"/>
    <col min="257" max="257" width="10.7109375" style="1" customWidth="1"/>
    <col min="258" max="258" width="10.5703125" style="1" customWidth="1"/>
    <col min="259" max="259" width="10.28515625" style="1" customWidth="1"/>
    <col min="260" max="260" width="13.28515625" style="1" customWidth="1"/>
    <col min="261" max="261" width="13.42578125" style="1" customWidth="1"/>
    <col min="262" max="262" width="54.42578125" style="1" customWidth="1"/>
    <col min="263" max="512" width="9.140625" style="1"/>
    <col min="513" max="513" width="10.7109375" style="1" customWidth="1"/>
    <col min="514" max="514" width="10.5703125" style="1" customWidth="1"/>
    <col min="515" max="515" width="10.28515625" style="1" customWidth="1"/>
    <col min="516" max="516" width="13.28515625" style="1" customWidth="1"/>
    <col min="517" max="517" width="13.42578125" style="1" customWidth="1"/>
    <col min="518" max="518" width="54.42578125" style="1" customWidth="1"/>
    <col min="519" max="768" width="9.140625" style="1"/>
    <col min="769" max="769" width="10.7109375" style="1" customWidth="1"/>
    <col min="770" max="770" width="10.5703125" style="1" customWidth="1"/>
    <col min="771" max="771" width="10.28515625" style="1" customWidth="1"/>
    <col min="772" max="772" width="13.28515625" style="1" customWidth="1"/>
    <col min="773" max="773" width="13.42578125" style="1" customWidth="1"/>
    <col min="774" max="774" width="54.42578125" style="1" customWidth="1"/>
    <col min="775" max="1024" width="9.140625" style="1"/>
    <col min="1025" max="1025" width="10.7109375" style="1" customWidth="1"/>
    <col min="1026" max="1026" width="10.5703125" style="1" customWidth="1"/>
    <col min="1027" max="1027" width="10.28515625" style="1" customWidth="1"/>
    <col min="1028" max="1028" width="13.28515625" style="1" customWidth="1"/>
    <col min="1029" max="1029" width="13.42578125" style="1" customWidth="1"/>
    <col min="1030" max="1030" width="54.42578125" style="1" customWidth="1"/>
    <col min="1031" max="1280" width="9.140625" style="1"/>
    <col min="1281" max="1281" width="10.7109375" style="1" customWidth="1"/>
    <col min="1282" max="1282" width="10.5703125" style="1" customWidth="1"/>
    <col min="1283" max="1283" width="10.28515625" style="1" customWidth="1"/>
    <col min="1284" max="1284" width="13.28515625" style="1" customWidth="1"/>
    <col min="1285" max="1285" width="13.42578125" style="1" customWidth="1"/>
    <col min="1286" max="1286" width="54.42578125" style="1" customWidth="1"/>
    <col min="1287" max="1536" width="9.140625" style="1"/>
    <col min="1537" max="1537" width="10.7109375" style="1" customWidth="1"/>
    <col min="1538" max="1538" width="10.5703125" style="1" customWidth="1"/>
    <col min="1539" max="1539" width="10.28515625" style="1" customWidth="1"/>
    <col min="1540" max="1540" width="13.28515625" style="1" customWidth="1"/>
    <col min="1541" max="1541" width="13.42578125" style="1" customWidth="1"/>
    <col min="1542" max="1542" width="54.42578125" style="1" customWidth="1"/>
    <col min="1543" max="1792" width="9.140625" style="1"/>
    <col min="1793" max="1793" width="10.7109375" style="1" customWidth="1"/>
    <col min="1794" max="1794" width="10.5703125" style="1" customWidth="1"/>
    <col min="1795" max="1795" width="10.28515625" style="1" customWidth="1"/>
    <col min="1796" max="1796" width="13.28515625" style="1" customWidth="1"/>
    <col min="1797" max="1797" width="13.42578125" style="1" customWidth="1"/>
    <col min="1798" max="1798" width="54.42578125" style="1" customWidth="1"/>
    <col min="1799" max="2048" width="9.140625" style="1"/>
    <col min="2049" max="2049" width="10.7109375" style="1" customWidth="1"/>
    <col min="2050" max="2050" width="10.5703125" style="1" customWidth="1"/>
    <col min="2051" max="2051" width="10.28515625" style="1" customWidth="1"/>
    <col min="2052" max="2052" width="13.28515625" style="1" customWidth="1"/>
    <col min="2053" max="2053" width="13.42578125" style="1" customWidth="1"/>
    <col min="2054" max="2054" width="54.42578125" style="1" customWidth="1"/>
    <col min="2055" max="2304" width="9.140625" style="1"/>
    <col min="2305" max="2305" width="10.7109375" style="1" customWidth="1"/>
    <col min="2306" max="2306" width="10.5703125" style="1" customWidth="1"/>
    <col min="2307" max="2307" width="10.28515625" style="1" customWidth="1"/>
    <col min="2308" max="2308" width="13.28515625" style="1" customWidth="1"/>
    <col min="2309" max="2309" width="13.42578125" style="1" customWidth="1"/>
    <col min="2310" max="2310" width="54.42578125" style="1" customWidth="1"/>
    <col min="2311" max="2560" width="9.140625" style="1"/>
    <col min="2561" max="2561" width="10.7109375" style="1" customWidth="1"/>
    <col min="2562" max="2562" width="10.5703125" style="1" customWidth="1"/>
    <col min="2563" max="2563" width="10.28515625" style="1" customWidth="1"/>
    <col min="2564" max="2564" width="13.28515625" style="1" customWidth="1"/>
    <col min="2565" max="2565" width="13.42578125" style="1" customWidth="1"/>
    <col min="2566" max="2566" width="54.42578125" style="1" customWidth="1"/>
    <col min="2567" max="2816" width="9.140625" style="1"/>
    <col min="2817" max="2817" width="10.7109375" style="1" customWidth="1"/>
    <col min="2818" max="2818" width="10.5703125" style="1" customWidth="1"/>
    <col min="2819" max="2819" width="10.28515625" style="1" customWidth="1"/>
    <col min="2820" max="2820" width="13.28515625" style="1" customWidth="1"/>
    <col min="2821" max="2821" width="13.42578125" style="1" customWidth="1"/>
    <col min="2822" max="2822" width="54.42578125" style="1" customWidth="1"/>
    <col min="2823" max="3072" width="9.140625" style="1"/>
    <col min="3073" max="3073" width="10.7109375" style="1" customWidth="1"/>
    <col min="3074" max="3074" width="10.5703125" style="1" customWidth="1"/>
    <col min="3075" max="3075" width="10.28515625" style="1" customWidth="1"/>
    <col min="3076" max="3076" width="13.28515625" style="1" customWidth="1"/>
    <col min="3077" max="3077" width="13.42578125" style="1" customWidth="1"/>
    <col min="3078" max="3078" width="54.42578125" style="1" customWidth="1"/>
    <col min="3079" max="3328" width="9.140625" style="1"/>
    <col min="3329" max="3329" width="10.7109375" style="1" customWidth="1"/>
    <col min="3330" max="3330" width="10.5703125" style="1" customWidth="1"/>
    <col min="3331" max="3331" width="10.28515625" style="1" customWidth="1"/>
    <col min="3332" max="3332" width="13.28515625" style="1" customWidth="1"/>
    <col min="3333" max="3333" width="13.42578125" style="1" customWidth="1"/>
    <col min="3334" max="3334" width="54.42578125" style="1" customWidth="1"/>
    <col min="3335" max="3584" width="9.140625" style="1"/>
    <col min="3585" max="3585" width="10.7109375" style="1" customWidth="1"/>
    <col min="3586" max="3586" width="10.5703125" style="1" customWidth="1"/>
    <col min="3587" max="3587" width="10.28515625" style="1" customWidth="1"/>
    <col min="3588" max="3588" width="13.28515625" style="1" customWidth="1"/>
    <col min="3589" max="3589" width="13.42578125" style="1" customWidth="1"/>
    <col min="3590" max="3590" width="54.42578125" style="1" customWidth="1"/>
    <col min="3591" max="3840" width="9.140625" style="1"/>
    <col min="3841" max="3841" width="10.7109375" style="1" customWidth="1"/>
    <col min="3842" max="3842" width="10.5703125" style="1" customWidth="1"/>
    <col min="3843" max="3843" width="10.28515625" style="1" customWidth="1"/>
    <col min="3844" max="3844" width="13.28515625" style="1" customWidth="1"/>
    <col min="3845" max="3845" width="13.42578125" style="1" customWidth="1"/>
    <col min="3846" max="3846" width="54.42578125" style="1" customWidth="1"/>
    <col min="3847" max="4096" width="9.140625" style="1"/>
    <col min="4097" max="4097" width="10.7109375" style="1" customWidth="1"/>
    <col min="4098" max="4098" width="10.5703125" style="1" customWidth="1"/>
    <col min="4099" max="4099" width="10.28515625" style="1" customWidth="1"/>
    <col min="4100" max="4100" width="13.28515625" style="1" customWidth="1"/>
    <col min="4101" max="4101" width="13.42578125" style="1" customWidth="1"/>
    <col min="4102" max="4102" width="54.42578125" style="1" customWidth="1"/>
    <col min="4103" max="4352" width="9.140625" style="1"/>
    <col min="4353" max="4353" width="10.7109375" style="1" customWidth="1"/>
    <col min="4354" max="4354" width="10.5703125" style="1" customWidth="1"/>
    <col min="4355" max="4355" width="10.28515625" style="1" customWidth="1"/>
    <col min="4356" max="4356" width="13.28515625" style="1" customWidth="1"/>
    <col min="4357" max="4357" width="13.42578125" style="1" customWidth="1"/>
    <col min="4358" max="4358" width="54.42578125" style="1" customWidth="1"/>
    <col min="4359" max="4608" width="9.140625" style="1"/>
    <col min="4609" max="4609" width="10.7109375" style="1" customWidth="1"/>
    <col min="4610" max="4610" width="10.5703125" style="1" customWidth="1"/>
    <col min="4611" max="4611" width="10.28515625" style="1" customWidth="1"/>
    <col min="4612" max="4612" width="13.28515625" style="1" customWidth="1"/>
    <col min="4613" max="4613" width="13.42578125" style="1" customWidth="1"/>
    <col min="4614" max="4614" width="54.42578125" style="1" customWidth="1"/>
    <col min="4615" max="4864" width="9.140625" style="1"/>
    <col min="4865" max="4865" width="10.7109375" style="1" customWidth="1"/>
    <col min="4866" max="4866" width="10.5703125" style="1" customWidth="1"/>
    <col min="4867" max="4867" width="10.28515625" style="1" customWidth="1"/>
    <col min="4868" max="4868" width="13.28515625" style="1" customWidth="1"/>
    <col min="4869" max="4869" width="13.42578125" style="1" customWidth="1"/>
    <col min="4870" max="4870" width="54.42578125" style="1" customWidth="1"/>
    <col min="4871" max="5120" width="9.140625" style="1"/>
    <col min="5121" max="5121" width="10.7109375" style="1" customWidth="1"/>
    <col min="5122" max="5122" width="10.5703125" style="1" customWidth="1"/>
    <col min="5123" max="5123" width="10.28515625" style="1" customWidth="1"/>
    <col min="5124" max="5124" width="13.28515625" style="1" customWidth="1"/>
    <col min="5125" max="5125" width="13.42578125" style="1" customWidth="1"/>
    <col min="5126" max="5126" width="54.42578125" style="1" customWidth="1"/>
    <col min="5127" max="5376" width="9.140625" style="1"/>
    <col min="5377" max="5377" width="10.7109375" style="1" customWidth="1"/>
    <col min="5378" max="5378" width="10.5703125" style="1" customWidth="1"/>
    <col min="5379" max="5379" width="10.28515625" style="1" customWidth="1"/>
    <col min="5380" max="5380" width="13.28515625" style="1" customWidth="1"/>
    <col min="5381" max="5381" width="13.42578125" style="1" customWidth="1"/>
    <col min="5382" max="5382" width="54.42578125" style="1" customWidth="1"/>
    <col min="5383" max="5632" width="9.140625" style="1"/>
    <col min="5633" max="5633" width="10.7109375" style="1" customWidth="1"/>
    <col min="5634" max="5634" width="10.5703125" style="1" customWidth="1"/>
    <col min="5635" max="5635" width="10.28515625" style="1" customWidth="1"/>
    <col min="5636" max="5636" width="13.28515625" style="1" customWidth="1"/>
    <col min="5637" max="5637" width="13.42578125" style="1" customWidth="1"/>
    <col min="5638" max="5638" width="54.42578125" style="1" customWidth="1"/>
    <col min="5639" max="5888" width="9.140625" style="1"/>
    <col min="5889" max="5889" width="10.7109375" style="1" customWidth="1"/>
    <col min="5890" max="5890" width="10.5703125" style="1" customWidth="1"/>
    <col min="5891" max="5891" width="10.28515625" style="1" customWidth="1"/>
    <col min="5892" max="5892" width="13.28515625" style="1" customWidth="1"/>
    <col min="5893" max="5893" width="13.42578125" style="1" customWidth="1"/>
    <col min="5894" max="5894" width="54.42578125" style="1" customWidth="1"/>
    <col min="5895" max="6144" width="9.140625" style="1"/>
    <col min="6145" max="6145" width="10.7109375" style="1" customWidth="1"/>
    <col min="6146" max="6146" width="10.5703125" style="1" customWidth="1"/>
    <col min="6147" max="6147" width="10.28515625" style="1" customWidth="1"/>
    <col min="6148" max="6148" width="13.28515625" style="1" customWidth="1"/>
    <col min="6149" max="6149" width="13.42578125" style="1" customWidth="1"/>
    <col min="6150" max="6150" width="54.42578125" style="1" customWidth="1"/>
    <col min="6151" max="6400" width="9.140625" style="1"/>
    <col min="6401" max="6401" width="10.7109375" style="1" customWidth="1"/>
    <col min="6402" max="6402" width="10.5703125" style="1" customWidth="1"/>
    <col min="6403" max="6403" width="10.28515625" style="1" customWidth="1"/>
    <col min="6404" max="6404" width="13.28515625" style="1" customWidth="1"/>
    <col min="6405" max="6405" width="13.42578125" style="1" customWidth="1"/>
    <col min="6406" max="6406" width="54.42578125" style="1" customWidth="1"/>
    <col min="6407" max="6656" width="9.140625" style="1"/>
    <col min="6657" max="6657" width="10.7109375" style="1" customWidth="1"/>
    <col min="6658" max="6658" width="10.5703125" style="1" customWidth="1"/>
    <col min="6659" max="6659" width="10.28515625" style="1" customWidth="1"/>
    <col min="6660" max="6660" width="13.28515625" style="1" customWidth="1"/>
    <col min="6661" max="6661" width="13.42578125" style="1" customWidth="1"/>
    <col min="6662" max="6662" width="54.42578125" style="1" customWidth="1"/>
    <col min="6663" max="6912" width="9.140625" style="1"/>
    <col min="6913" max="6913" width="10.7109375" style="1" customWidth="1"/>
    <col min="6914" max="6914" width="10.5703125" style="1" customWidth="1"/>
    <col min="6915" max="6915" width="10.28515625" style="1" customWidth="1"/>
    <col min="6916" max="6916" width="13.28515625" style="1" customWidth="1"/>
    <col min="6917" max="6917" width="13.42578125" style="1" customWidth="1"/>
    <col min="6918" max="6918" width="54.42578125" style="1" customWidth="1"/>
    <col min="6919" max="7168" width="9.140625" style="1"/>
    <col min="7169" max="7169" width="10.7109375" style="1" customWidth="1"/>
    <col min="7170" max="7170" width="10.5703125" style="1" customWidth="1"/>
    <col min="7171" max="7171" width="10.28515625" style="1" customWidth="1"/>
    <col min="7172" max="7172" width="13.28515625" style="1" customWidth="1"/>
    <col min="7173" max="7173" width="13.42578125" style="1" customWidth="1"/>
    <col min="7174" max="7174" width="54.42578125" style="1" customWidth="1"/>
    <col min="7175" max="7424" width="9.140625" style="1"/>
    <col min="7425" max="7425" width="10.7109375" style="1" customWidth="1"/>
    <col min="7426" max="7426" width="10.5703125" style="1" customWidth="1"/>
    <col min="7427" max="7427" width="10.28515625" style="1" customWidth="1"/>
    <col min="7428" max="7428" width="13.28515625" style="1" customWidth="1"/>
    <col min="7429" max="7429" width="13.42578125" style="1" customWidth="1"/>
    <col min="7430" max="7430" width="54.42578125" style="1" customWidth="1"/>
    <col min="7431" max="7680" width="9.140625" style="1"/>
    <col min="7681" max="7681" width="10.7109375" style="1" customWidth="1"/>
    <col min="7682" max="7682" width="10.5703125" style="1" customWidth="1"/>
    <col min="7683" max="7683" width="10.28515625" style="1" customWidth="1"/>
    <col min="7684" max="7684" width="13.28515625" style="1" customWidth="1"/>
    <col min="7685" max="7685" width="13.42578125" style="1" customWidth="1"/>
    <col min="7686" max="7686" width="54.42578125" style="1" customWidth="1"/>
    <col min="7687" max="7936" width="9.140625" style="1"/>
    <col min="7937" max="7937" width="10.7109375" style="1" customWidth="1"/>
    <col min="7938" max="7938" width="10.5703125" style="1" customWidth="1"/>
    <col min="7939" max="7939" width="10.28515625" style="1" customWidth="1"/>
    <col min="7940" max="7940" width="13.28515625" style="1" customWidth="1"/>
    <col min="7941" max="7941" width="13.42578125" style="1" customWidth="1"/>
    <col min="7942" max="7942" width="54.42578125" style="1" customWidth="1"/>
    <col min="7943" max="8192" width="9.140625" style="1"/>
    <col min="8193" max="8193" width="10.7109375" style="1" customWidth="1"/>
    <col min="8194" max="8194" width="10.5703125" style="1" customWidth="1"/>
    <col min="8195" max="8195" width="10.28515625" style="1" customWidth="1"/>
    <col min="8196" max="8196" width="13.28515625" style="1" customWidth="1"/>
    <col min="8197" max="8197" width="13.42578125" style="1" customWidth="1"/>
    <col min="8198" max="8198" width="54.42578125" style="1" customWidth="1"/>
    <col min="8199" max="8448" width="9.140625" style="1"/>
    <col min="8449" max="8449" width="10.7109375" style="1" customWidth="1"/>
    <col min="8450" max="8450" width="10.5703125" style="1" customWidth="1"/>
    <col min="8451" max="8451" width="10.28515625" style="1" customWidth="1"/>
    <col min="8452" max="8452" width="13.28515625" style="1" customWidth="1"/>
    <col min="8453" max="8453" width="13.42578125" style="1" customWidth="1"/>
    <col min="8454" max="8454" width="54.42578125" style="1" customWidth="1"/>
    <col min="8455" max="8704" width="9.140625" style="1"/>
    <col min="8705" max="8705" width="10.7109375" style="1" customWidth="1"/>
    <col min="8706" max="8706" width="10.5703125" style="1" customWidth="1"/>
    <col min="8707" max="8707" width="10.28515625" style="1" customWidth="1"/>
    <col min="8708" max="8708" width="13.28515625" style="1" customWidth="1"/>
    <col min="8709" max="8709" width="13.42578125" style="1" customWidth="1"/>
    <col min="8710" max="8710" width="54.42578125" style="1" customWidth="1"/>
    <col min="8711" max="8960" width="9.140625" style="1"/>
    <col min="8961" max="8961" width="10.7109375" style="1" customWidth="1"/>
    <col min="8962" max="8962" width="10.5703125" style="1" customWidth="1"/>
    <col min="8963" max="8963" width="10.28515625" style="1" customWidth="1"/>
    <col min="8964" max="8964" width="13.28515625" style="1" customWidth="1"/>
    <col min="8965" max="8965" width="13.42578125" style="1" customWidth="1"/>
    <col min="8966" max="8966" width="54.42578125" style="1" customWidth="1"/>
    <col min="8967" max="9216" width="9.140625" style="1"/>
    <col min="9217" max="9217" width="10.7109375" style="1" customWidth="1"/>
    <col min="9218" max="9218" width="10.5703125" style="1" customWidth="1"/>
    <col min="9219" max="9219" width="10.28515625" style="1" customWidth="1"/>
    <col min="9220" max="9220" width="13.28515625" style="1" customWidth="1"/>
    <col min="9221" max="9221" width="13.42578125" style="1" customWidth="1"/>
    <col min="9222" max="9222" width="54.42578125" style="1" customWidth="1"/>
    <col min="9223" max="9472" width="9.140625" style="1"/>
    <col min="9473" max="9473" width="10.7109375" style="1" customWidth="1"/>
    <col min="9474" max="9474" width="10.5703125" style="1" customWidth="1"/>
    <col min="9475" max="9475" width="10.28515625" style="1" customWidth="1"/>
    <col min="9476" max="9476" width="13.28515625" style="1" customWidth="1"/>
    <col min="9477" max="9477" width="13.42578125" style="1" customWidth="1"/>
    <col min="9478" max="9478" width="54.42578125" style="1" customWidth="1"/>
    <col min="9479" max="9728" width="9.140625" style="1"/>
    <col min="9729" max="9729" width="10.7109375" style="1" customWidth="1"/>
    <col min="9730" max="9730" width="10.5703125" style="1" customWidth="1"/>
    <col min="9731" max="9731" width="10.28515625" style="1" customWidth="1"/>
    <col min="9732" max="9732" width="13.28515625" style="1" customWidth="1"/>
    <col min="9733" max="9733" width="13.42578125" style="1" customWidth="1"/>
    <col min="9734" max="9734" width="54.42578125" style="1" customWidth="1"/>
    <col min="9735" max="9984" width="9.140625" style="1"/>
    <col min="9985" max="9985" width="10.7109375" style="1" customWidth="1"/>
    <col min="9986" max="9986" width="10.5703125" style="1" customWidth="1"/>
    <col min="9987" max="9987" width="10.28515625" style="1" customWidth="1"/>
    <col min="9988" max="9988" width="13.28515625" style="1" customWidth="1"/>
    <col min="9989" max="9989" width="13.42578125" style="1" customWidth="1"/>
    <col min="9990" max="9990" width="54.42578125" style="1" customWidth="1"/>
    <col min="9991" max="10240" width="9.140625" style="1"/>
    <col min="10241" max="10241" width="10.7109375" style="1" customWidth="1"/>
    <col min="10242" max="10242" width="10.5703125" style="1" customWidth="1"/>
    <col min="10243" max="10243" width="10.28515625" style="1" customWidth="1"/>
    <col min="10244" max="10244" width="13.28515625" style="1" customWidth="1"/>
    <col min="10245" max="10245" width="13.42578125" style="1" customWidth="1"/>
    <col min="10246" max="10246" width="54.42578125" style="1" customWidth="1"/>
    <col min="10247" max="10496" width="9.140625" style="1"/>
    <col min="10497" max="10497" width="10.7109375" style="1" customWidth="1"/>
    <col min="10498" max="10498" width="10.5703125" style="1" customWidth="1"/>
    <col min="10499" max="10499" width="10.28515625" style="1" customWidth="1"/>
    <col min="10500" max="10500" width="13.28515625" style="1" customWidth="1"/>
    <col min="10501" max="10501" width="13.42578125" style="1" customWidth="1"/>
    <col min="10502" max="10502" width="54.42578125" style="1" customWidth="1"/>
    <col min="10503" max="10752" width="9.140625" style="1"/>
    <col min="10753" max="10753" width="10.7109375" style="1" customWidth="1"/>
    <col min="10754" max="10754" width="10.5703125" style="1" customWidth="1"/>
    <col min="10755" max="10755" width="10.28515625" style="1" customWidth="1"/>
    <col min="10756" max="10756" width="13.28515625" style="1" customWidth="1"/>
    <col min="10757" max="10757" width="13.42578125" style="1" customWidth="1"/>
    <col min="10758" max="10758" width="54.42578125" style="1" customWidth="1"/>
    <col min="10759" max="11008" width="9.140625" style="1"/>
    <col min="11009" max="11009" width="10.7109375" style="1" customWidth="1"/>
    <col min="11010" max="11010" width="10.5703125" style="1" customWidth="1"/>
    <col min="11011" max="11011" width="10.28515625" style="1" customWidth="1"/>
    <col min="11012" max="11012" width="13.28515625" style="1" customWidth="1"/>
    <col min="11013" max="11013" width="13.42578125" style="1" customWidth="1"/>
    <col min="11014" max="11014" width="54.42578125" style="1" customWidth="1"/>
    <col min="11015" max="11264" width="9.140625" style="1"/>
    <col min="11265" max="11265" width="10.7109375" style="1" customWidth="1"/>
    <col min="11266" max="11266" width="10.5703125" style="1" customWidth="1"/>
    <col min="11267" max="11267" width="10.28515625" style="1" customWidth="1"/>
    <col min="11268" max="11268" width="13.28515625" style="1" customWidth="1"/>
    <col min="11269" max="11269" width="13.42578125" style="1" customWidth="1"/>
    <col min="11270" max="11270" width="54.42578125" style="1" customWidth="1"/>
    <col min="11271" max="11520" width="9.140625" style="1"/>
    <col min="11521" max="11521" width="10.7109375" style="1" customWidth="1"/>
    <col min="11522" max="11522" width="10.5703125" style="1" customWidth="1"/>
    <col min="11523" max="11523" width="10.28515625" style="1" customWidth="1"/>
    <col min="11524" max="11524" width="13.28515625" style="1" customWidth="1"/>
    <col min="11525" max="11525" width="13.42578125" style="1" customWidth="1"/>
    <col min="11526" max="11526" width="54.42578125" style="1" customWidth="1"/>
    <col min="11527" max="11776" width="9.140625" style="1"/>
    <col min="11777" max="11777" width="10.7109375" style="1" customWidth="1"/>
    <col min="11778" max="11778" width="10.5703125" style="1" customWidth="1"/>
    <col min="11779" max="11779" width="10.28515625" style="1" customWidth="1"/>
    <col min="11780" max="11780" width="13.28515625" style="1" customWidth="1"/>
    <col min="11781" max="11781" width="13.42578125" style="1" customWidth="1"/>
    <col min="11782" max="11782" width="54.42578125" style="1" customWidth="1"/>
    <col min="11783" max="12032" width="9.140625" style="1"/>
    <col min="12033" max="12033" width="10.7109375" style="1" customWidth="1"/>
    <col min="12034" max="12034" width="10.5703125" style="1" customWidth="1"/>
    <col min="12035" max="12035" width="10.28515625" style="1" customWidth="1"/>
    <col min="12036" max="12036" width="13.28515625" style="1" customWidth="1"/>
    <col min="12037" max="12037" width="13.42578125" style="1" customWidth="1"/>
    <col min="12038" max="12038" width="54.42578125" style="1" customWidth="1"/>
    <col min="12039" max="12288" width="9.140625" style="1"/>
    <col min="12289" max="12289" width="10.7109375" style="1" customWidth="1"/>
    <col min="12290" max="12290" width="10.5703125" style="1" customWidth="1"/>
    <col min="12291" max="12291" width="10.28515625" style="1" customWidth="1"/>
    <col min="12292" max="12292" width="13.28515625" style="1" customWidth="1"/>
    <col min="12293" max="12293" width="13.42578125" style="1" customWidth="1"/>
    <col min="12294" max="12294" width="54.42578125" style="1" customWidth="1"/>
    <col min="12295" max="12544" width="9.140625" style="1"/>
    <col min="12545" max="12545" width="10.7109375" style="1" customWidth="1"/>
    <col min="12546" max="12546" width="10.5703125" style="1" customWidth="1"/>
    <col min="12547" max="12547" width="10.28515625" style="1" customWidth="1"/>
    <col min="12548" max="12548" width="13.28515625" style="1" customWidth="1"/>
    <col min="12549" max="12549" width="13.42578125" style="1" customWidth="1"/>
    <col min="12550" max="12550" width="54.42578125" style="1" customWidth="1"/>
    <col min="12551" max="12800" width="9.140625" style="1"/>
    <col min="12801" max="12801" width="10.7109375" style="1" customWidth="1"/>
    <col min="12802" max="12802" width="10.5703125" style="1" customWidth="1"/>
    <col min="12803" max="12803" width="10.28515625" style="1" customWidth="1"/>
    <col min="12804" max="12804" width="13.28515625" style="1" customWidth="1"/>
    <col min="12805" max="12805" width="13.42578125" style="1" customWidth="1"/>
    <col min="12806" max="12806" width="54.42578125" style="1" customWidth="1"/>
    <col min="12807" max="13056" width="9.140625" style="1"/>
    <col min="13057" max="13057" width="10.7109375" style="1" customWidth="1"/>
    <col min="13058" max="13058" width="10.5703125" style="1" customWidth="1"/>
    <col min="13059" max="13059" width="10.28515625" style="1" customWidth="1"/>
    <col min="13060" max="13060" width="13.28515625" style="1" customWidth="1"/>
    <col min="13061" max="13061" width="13.42578125" style="1" customWidth="1"/>
    <col min="13062" max="13062" width="54.42578125" style="1" customWidth="1"/>
    <col min="13063" max="13312" width="9.140625" style="1"/>
    <col min="13313" max="13313" width="10.7109375" style="1" customWidth="1"/>
    <col min="13314" max="13314" width="10.5703125" style="1" customWidth="1"/>
    <col min="13315" max="13315" width="10.28515625" style="1" customWidth="1"/>
    <col min="13316" max="13316" width="13.28515625" style="1" customWidth="1"/>
    <col min="13317" max="13317" width="13.42578125" style="1" customWidth="1"/>
    <col min="13318" max="13318" width="54.42578125" style="1" customWidth="1"/>
    <col min="13319" max="13568" width="9.140625" style="1"/>
    <col min="13569" max="13569" width="10.7109375" style="1" customWidth="1"/>
    <col min="13570" max="13570" width="10.5703125" style="1" customWidth="1"/>
    <col min="13571" max="13571" width="10.28515625" style="1" customWidth="1"/>
    <col min="13572" max="13572" width="13.28515625" style="1" customWidth="1"/>
    <col min="13573" max="13573" width="13.42578125" style="1" customWidth="1"/>
    <col min="13574" max="13574" width="54.42578125" style="1" customWidth="1"/>
    <col min="13575" max="13824" width="9.140625" style="1"/>
    <col min="13825" max="13825" width="10.7109375" style="1" customWidth="1"/>
    <col min="13826" max="13826" width="10.5703125" style="1" customWidth="1"/>
    <col min="13827" max="13827" width="10.28515625" style="1" customWidth="1"/>
    <col min="13828" max="13828" width="13.28515625" style="1" customWidth="1"/>
    <col min="13829" max="13829" width="13.42578125" style="1" customWidth="1"/>
    <col min="13830" max="13830" width="54.42578125" style="1" customWidth="1"/>
    <col min="13831" max="14080" width="9.140625" style="1"/>
    <col min="14081" max="14081" width="10.7109375" style="1" customWidth="1"/>
    <col min="14082" max="14082" width="10.5703125" style="1" customWidth="1"/>
    <col min="14083" max="14083" width="10.28515625" style="1" customWidth="1"/>
    <col min="14084" max="14084" width="13.28515625" style="1" customWidth="1"/>
    <col min="14085" max="14085" width="13.42578125" style="1" customWidth="1"/>
    <col min="14086" max="14086" width="54.42578125" style="1" customWidth="1"/>
    <col min="14087" max="14336" width="9.140625" style="1"/>
    <col min="14337" max="14337" width="10.7109375" style="1" customWidth="1"/>
    <col min="14338" max="14338" width="10.5703125" style="1" customWidth="1"/>
    <col min="14339" max="14339" width="10.28515625" style="1" customWidth="1"/>
    <col min="14340" max="14340" width="13.28515625" style="1" customWidth="1"/>
    <col min="14341" max="14341" width="13.42578125" style="1" customWidth="1"/>
    <col min="14342" max="14342" width="54.42578125" style="1" customWidth="1"/>
    <col min="14343" max="14592" width="9.140625" style="1"/>
    <col min="14593" max="14593" width="10.7109375" style="1" customWidth="1"/>
    <col min="14594" max="14594" width="10.5703125" style="1" customWidth="1"/>
    <col min="14595" max="14595" width="10.28515625" style="1" customWidth="1"/>
    <col min="14596" max="14596" width="13.28515625" style="1" customWidth="1"/>
    <col min="14597" max="14597" width="13.42578125" style="1" customWidth="1"/>
    <col min="14598" max="14598" width="54.42578125" style="1" customWidth="1"/>
    <col min="14599" max="14848" width="9.140625" style="1"/>
    <col min="14849" max="14849" width="10.7109375" style="1" customWidth="1"/>
    <col min="14850" max="14850" width="10.5703125" style="1" customWidth="1"/>
    <col min="14851" max="14851" width="10.28515625" style="1" customWidth="1"/>
    <col min="14852" max="14852" width="13.28515625" style="1" customWidth="1"/>
    <col min="14853" max="14853" width="13.42578125" style="1" customWidth="1"/>
    <col min="14854" max="14854" width="54.42578125" style="1" customWidth="1"/>
    <col min="14855" max="15104" width="9.140625" style="1"/>
    <col min="15105" max="15105" width="10.7109375" style="1" customWidth="1"/>
    <col min="15106" max="15106" width="10.5703125" style="1" customWidth="1"/>
    <col min="15107" max="15107" width="10.28515625" style="1" customWidth="1"/>
    <col min="15108" max="15108" width="13.28515625" style="1" customWidth="1"/>
    <col min="15109" max="15109" width="13.42578125" style="1" customWidth="1"/>
    <col min="15110" max="15110" width="54.42578125" style="1" customWidth="1"/>
    <col min="15111" max="15360" width="9.140625" style="1"/>
    <col min="15361" max="15361" width="10.7109375" style="1" customWidth="1"/>
    <col min="15362" max="15362" width="10.5703125" style="1" customWidth="1"/>
    <col min="15363" max="15363" width="10.28515625" style="1" customWidth="1"/>
    <col min="15364" max="15364" width="13.28515625" style="1" customWidth="1"/>
    <col min="15365" max="15365" width="13.42578125" style="1" customWidth="1"/>
    <col min="15366" max="15366" width="54.42578125" style="1" customWidth="1"/>
    <col min="15367" max="15616" width="9.140625" style="1"/>
    <col min="15617" max="15617" width="10.7109375" style="1" customWidth="1"/>
    <col min="15618" max="15618" width="10.5703125" style="1" customWidth="1"/>
    <col min="15619" max="15619" width="10.28515625" style="1" customWidth="1"/>
    <col min="15620" max="15620" width="13.28515625" style="1" customWidth="1"/>
    <col min="15621" max="15621" width="13.42578125" style="1" customWidth="1"/>
    <col min="15622" max="15622" width="54.42578125" style="1" customWidth="1"/>
    <col min="15623" max="15872" width="9.140625" style="1"/>
    <col min="15873" max="15873" width="10.7109375" style="1" customWidth="1"/>
    <col min="15874" max="15874" width="10.5703125" style="1" customWidth="1"/>
    <col min="15875" max="15875" width="10.28515625" style="1" customWidth="1"/>
    <col min="15876" max="15876" width="13.28515625" style="1" customWidth="1"/>
    <col min="15877" max="15877" width="13.42578125" style="1" customWidth="1"/>
    <col min="15878" max="15878" width="54.42578125" style="1" customWidth="1"/>
    <col min="15879" max="16128" width="9.140625" style="1"/>
    <col min="16129" max="16129" width="10.7109375" style="1" customWidth="1"/>
    <col min="16130" max="16130" width="10.5703125" style="1" customWidth="1"/>
    <col min="16131" max="16131" width="10.28515625" style="1" customWidth="1"/>
    <col min="16132" max="16132" width="13.28515625" style="1" customWidth="1"/>
    <col min="16133" max="16133" width="13.42578125" style="1" customWidth="1"/>
    <col min="16134" max="16134" width="54.42578125" style="1" customWidth="1"/>
    <col min="16135" max="16384" width="9.140625" style="1"/>
  </cols>
  <sheetData>
    <row r="1" spans="1:6" ht="51" customHeight="1">
      <c r="A1" s="1384"/>
      <c r="B1" s="1384"/>
      <c r="C1" s="1384"/>
      <c r="D1" s="1385"/>
      <c r="E1" s="1270" t="s">
        <v>560</v>
      </c>
      <c r="F1" s="1270"/>
    </row>
    <row r="2" spans="1:6" ht="45.75" customHeight="1">
      <c r="A2" s="1338" t="s">
        <v>561</v>
      </c>
      <c r="B2" s="1338"/>
      <c r="C2" s="1338"/>
      <c r="D2" s="1338"/>
      <c r="E2" s="1338"/>
      <c r="F2" s="1338"/>
    </row>
    <row r="3" spans="1:6" ht="13.5" thickBot="1">
      <c r="A3" s="81"/>
      <c r="B3" s="81"/>
      <c r="C3" s="81"/>
      <c r="D3" s="81"/>
      <c r="E3" s="86"/>
      <c r="F3" s="469" t="s">
        <v>533</v>
      </c>
    </row>
    <row r="4" spans="1:6" ht="53.25" customHeight="1" thickBot="1">
      <c r="A4" s="122" t="s">
        <v>2</v>
      </c>
      <c r="B4" s="122" t="s">
        <v>3</v>
      </c>
      <c r="C4" s="122" t="s">
        <v>296</v>
      </c>
      <c r="D4" s="470" t="s">
        <v>562</v>
      </c>
      <c r="E4" s="470" t="s">
        <v>563</v>
      </c>
      <c r="F4" s="122" t="s">
        <v>564</v>
      </c>
    </row>
    <row r="5" spans="1:6" ht="98.25" customHeight="1" thickBot="1">
      <c r="A5" s="584" t="s">
        <v>565</v>
      </c>
      <c r="B5" s="584" t="s">
        <v>566</v>
      </c>
      <c r="C5" s="585" t="s">
        <v>567</v>
      </c>
      <c r="D5" s="586">
        <v>54000000</v>
      </c>
      <c r="E5" s="586">
        <v>54000000</v>
      </c>
      <c r="F5" s="587" t="s">
        <v>568</v>
      </c>
    </row>
    <row r="6" spans="1:6" ht="50.25" customHeight="1" thickBot="1">
      <c r="A6" s="1386" t="s">
        <v>569</v>
      </c>
      <c r="B6" s="1386"/>
      <c r="C6" s="471"/>
      <c r="D6" s="464">
        <f>SUM(D5:D5)</f>
        <v>54000000</v>
      </c>
      <c r="E6" s="464">
        <f>SUM(E5:E5)</f>
        <v>54000000</v>
      </c>
      <c r="F6" s="472"/>
    </row>
  </sheetData>
  <mergeCells count="4">
    <mergeCell ref="A1:D1"/>
    <mergeCell ref="E1:F1"/>
    <mergeCell ref="A2:F2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2"/>
  <sheetViews>
    <sheetView tabSelected="1" view="pageBreakPreview" zoomScaleNormal="100" zoomScaleSheetLayoutView="100" workbookViewId="0">
      <selection activeCell="B2" sqref="B2"/>
    </sheetView>
  </sheetViews>
  <sheetFormatPr defaultRowHeight="12.75"/>
  <cols>
    <col min="1" max="1" width="7" style="1" customWidth="1"/>
    <col min="2" max="2" width="10.7109375" style="1" customWidth="1"/>
    <col min="3" max="3" width="15.7109375" style="1" customWidth="1"/>
    <col min="4" max="4" width="11.5703125" style="1" customWidth="1"/>
    <col min="5" max="5" width="13.42578125" style="1" customWidth="1"/>
    <col min="6" max="7" width="17.85546875" style="1" customWidth="1"/>
    <col min="8" max="8" width="16" style="1" customWidth="1"/>
    <col min="9" max="9" width="43.42578125" style="1" customWidth="1"/>
    <col min="10" max="257" width="9.140625" style="1"/>
    <col min="258" max="258" width="7" style="1" customWidth="1"/>
    <col min="259" max="259" width="10.7109375" style="1" customWidth="1"/>
    <col min="260" max="260" width="15.7109375" style="1" customWidth="1"/>
    <col min="261" max="262" width="13.42578125" style="1" customWidth="1"/>
    <col min="263" max="263" width="17.85546875" style="1" customWidth="1"/>
    <col min="264" max="264" width="16" style="1" customWidth="1"/>
    <col min="265" max="265" width="43.42578125" style="1" customWidth="1"/>
    <col min="266" max="513" width="9.140625" style="1"/>
    <col min="514" max="514" width="7" style="1" customWidth="1"/>
    <col min="515" max="515" width="10.7109375" style="1" customWidth="1"/>
    <col min="516" max="516" width="15.7109375" style="1" customWidth="1"/>
    <col min="517" max="518" width="13.42578125" style="1" customWidth="1"/>
    <col min="519" max="519" width="17.85546875" style="1" customWidth="1"/>
    <col min="520" max="520" width="16" style="1" customWidth="1"/>
    <col min="521" max="521" width="43.42578125" style="1" customWidth="1"/>
    <col min="522" max="769" width="9.140625" style="1"/>
    <col min="770" max="770" width="7" style="1" customWidth="1"/>
    <col min="771" max="771" width="10.7109375" style="1" customWidth="1"/>
    <col min="772" max="772" width="15.7109375" style="1" customWidth="1"/>
    <col min="773" max="774" width="13.42578125" style="1" customWidth="1"/>
    <col min="775" max="775" width="17.85546875" style="1" customWidth="1"/>
    <col min="776" max="776" width="16" style="1" customWidth="1"/>
    <col min="777" max="777" width="43.42578125" style="1" customWidth="1"/>
    <col min="778" max="1025" width="9.140625" style="1"/>
    <col min="1026" max="1026" width="7" style="1" customWidth="1"/>
    <col min="1027" max="1027" width="10.7109375" style="1" customWidth="1"/>
    <col min="1028" max="1028" width="15.7109375" style="1" customWidth="1"/>
    <col min="1029" max="1030" width="13.42578125" style="1" customWidth="1"/>
    <col min="1031" max="1031" width="17.85546875" style="1" customWidth="1"/>
    <col min="1032" max="1032" width="16" style="1" customWidth="1"/>
    <col min="1033" max="1033" width="43.42578125" style="1" customWidth="1"/>
    <col min="1034" max="1281" width="9.140625" style="1"/>
    <col min="1282" max="1282" width="7" style="1" customWidth="1"/>
    <col min="1283" max="1283" width="10.7109375" style="1" customWidth="1"/>
    <col min="1284" max="1284" width="15.7109375" style="1" customWidth="1"/>
    <col min="1285" max="1286" width="13.42578125" style="1" customWidth="1"/>
    <col min="1287" max="1287" width="17.85546875" style="1" customWidth="1"/>
    <col min="1288" max="1288" width="16" style="1" customWidth="1"/>
    <col min="1289" max="1289" width="43.42578125" style="1" customWidth="1"/>
    <col min="1290" max="1537" width="9.140625" style="1"/>
    <col min="1538" max="1538" width="7" style="1" customWidth="1"/>
    <col min="1539" max="1539" width="10.7109375" style="1" customWidth="1"/>
    <col min="1540" max="1540" width="15.7109375" style="1" customWidth="1"/>
    <col min="1541" max="1542" width="13.42578125" style="1" customWidth="1"/>
    <col min="1543" max="1543" width="17.85546875" style="1" customWidth="1"/>
    <col min="1544" max="1544" width="16" style="1" customWidth="1"/>
    <col min="1545" max="1545" width="43.42578125" style="1" customWidth="1"/>
    <col min="1546" max="1793" width="9.140625" style="1"/>
    <col min="1794" max="1794" width="7" style="1" customWidth="1"/>
    <col min="1795" max="1795" width="10.7109375" style="1" customWidth="1"/>
    <col min="1796" max="1796" width="15.7109375" style="1" customWidth="1"/>
    <col min="1797" max="1798" width="13.42578125" style="1" customWidth="1"/>
    <col min="1799" max="1799" width="17.85546875" style="1" customWidth="1"/>
    <col min="1800" max="1800" width="16" style="1" customWidth="1"/>
    <col min="1801" max="1801" width="43.42578125" style="1" customWidth="1"/>
    <col min="1802" max="2049" width="9.140625" style="1"/>
    <col min="2050" max="2050" width="7" style="1" customWidth="1"/>
    <col min="2051" max="2051" width="10.7109375" style="1" customWidth="1"/>
    <col min="2052" max="2052" width="15.7109375" style="1" customWidth="1"/>
    <col min="2053" max="2054" width="13.42578125" style="1" customWidth="1"/>
    <col min="2055" max="2055" width="17.85546875" style="1" customWidth="1"/>
    <col min="2056" max="2056" width="16" style="1" customWidth="1"/>
    <col min="2057" max="2057" width="43.42578125" style="1" customWidth="1"/>
    <col min="2058" max="2305" width="9.140625" style="1"/>
    <col min="2306" max="2306" width="7" style="1" customWidth="1"/>
    <col min="2307" max="2307" width="10.7109375" style="1" customWidth="1"/>
    <col min="2308" max="2308" width="15.7109375" style="1" customWidth="1"/>
    <col min="2309" max="2310" width="13.42578125" style="1" customWidth="1"/>
    <col min="2311" max="2311" width="17.85546875" style="1" customWidth="1"/>
    <col min="2312" max="2312" width="16" style="1" customWidth="1"/>
    <col min="2313" max="2313" width="43.42578125" style="1" customWidth="1"/>
    <col min="2314" max="2561" width="9.140625" style="1"/>
    <col min="2562" max="2562" width="7" style="1" customWidth="1"/>
    <col min="2563" max="2563" width="10.7109375" style="1" customWidth="1"/>
    <col min="2564" max="2564" width="15.7109375" style="1" customWidth="1"/>
    <col min="2565" max="2566" width="13.42578125" style="1" customWidth="1"/>
    <col min="2567" max="2567" width="17.85546875" style="1" customWidth="1"/>
    <col min="2568" max="2568" width="16" style="1" customWidth="1"/>
    <col min="2569" max="2569" width="43.42578125" style="1" customWidth="1"/>
    <col min="2570" max="2817" width="9.140625" style="1"/>
    <col min="2818" max="2818" width="7" style="1" customWidth="1"/>
    <col min="2819" max="2819" width="10.7109375" style="1" customWidth="1"/>
    <col min="2820" max="2820" width="15.7109375" style="1" customWidth="1"/>
    <col min="2821" max="2822" width="13.42578125" style="1" customWidth="1"/>
    <col min="2823" max="2823" width="17.85546875" style="1" customWidth="1"/>
    <col min="2824" max="2824" width="16" style="1" customWidth="1"/>
    <col min="2825" max="2825" width="43.42578125" style="1" customWidth="1"/>
    <col min="2826" max="3073" width="9.140625" style="1"/>
    <col min="3074" max="3074" width="7" style="1" customWidth="1"/>
    <col min="3075" max="3075" width="10.7109375" style="1" customWidth="1"/>
    <col min="3076" max="3076" width="15.7109375" style="1" customWidth="1"/>
    <col min="3077" max="3078" width="13.42578125" style="1" customWidth="1"/>
    <col min="3079" max="3079" width="17.85546875" style="1" customWidth="1"/>
    <col min="3080" max="3080" width="16" style="1" customWidth="1"/>
    <col min="3081" max="3081" width="43.42578125" style="1" customWidth="1"/>
    <col min="3082" max="3329" width="9.140625" style="1"/>
    <col min="3330" max="3330" width="7" style="1" customWidth="1"/>
    <col min="3331" max="3331" width="10.7109375" style="1" customWidth="1"/>
    <col min="3332" max="3332" width="15.7109375" style="1" customWidth="1"/>
    <col min="3333" max="3334" width="13.42578125" style="1" customWidth="1"/>
    <col min="3335" max="3335" width="17.85546875" style="1" customWidth="1"/>
    <col min="3336" max="3336" width="16" style="1" customWidth="1"/>
    <col min="3337" max="3337" width="43.42578125" style="1" customWidth="1"/>
    <col min="3338" max="3585" width="9.140625" style="1"/>
    <col min="3586" max="3586" width="7" style="1" customWidth="1"/>
    <col min="3587" max="3587" width="10.7109375" style="1" customWidth="1"/>
    <col min="3588" max="3588" width="15.7109375" style="1" customWidth="1"/>
    <col min="3589" max="3590" width="13.42578125" style="1" customWidth="1"/>
    <col min="3591" max="3591" width="17.85546875" style="1" customWidth="1"/>
    <col min="3592" max="3592" width="16" style="1" customWidth="1"/>
    <col min="3593" max="3593" width="43.42578125" style="1" customWidth="1"/>
    <col min="3594" max="3841" width="9.140625" style="1"/>
    <col min="3842" max="3842" width="7" style="1" customWidth="1"/>
    <col min="3843" max="3843" width="10.7109375" style="1" customWidth="1"/>
    <col min="3844" max="3844" width="15.7109375" style="1" customWidth="1"/>
    <col min="3845" max="3846" width="13.42578125" style="1" customWidth="1"/>
    <col min="3847" max="3847" width="17.85546875" style="1" customWidth="1"/>
    <col min="3848" max="3848" width="16" style="1" customWidth="1"/>
    <col min="3849" max="3849" width="43.42578125" style="1" customWidth="1"/>
    <col min="3850" max="4097" width="9.140625" style="1"/>
    <col min="4098" max="4098" width="7" style="1" customWidth="1"/>
    <col min="4099" max="4099" width="10.7109375" style="1" customWidth="1"/>
    <col min="4100" max="4100" width="15.7109375" style="1" customWidth="1"/>
    <col min="4101" max="4102" width="13.42578125" style="1" customWidth="1"/>
    <col min="4103" max="4103" width="17.85546875" style="1" customWidth="1"/>
    <col min="4104" max="4104" width="16" style="1" customWidth="1"/>
    <col min="4105" max="4105" width="43.42578125" style="1" customWidth="1"/>
    <col min="4106" max="4353" width="9.140625" style="1"/>
    <col min="4354" max="4354" width="7" style="1" customWidth="1"/>
    <col min="4355" max="4355" width="10.7109375" style="1" customWidth="1"/>
    <col min="4356" max="4356" width="15.7109375" style="1" customWidth="1"/>
    <col min="4357" max="4358" width="13.42578125" style="1" customWidth="1"/>
    <col min="4359" max="4359" width="17.85546875" style="1" customWidth="1"/>
    <col min="4360" max="4360" width="16" style="1" customWidth="1"/>
    <col min="4361" max="4361" width="43.42578125" style="1" customWidth="1"/>
    <col min="4362" max="4609" width="9.140625" style="1"/>
    <col min="4610" max="4610" width="7" style="1" customWidth="1"/>
    <col min="4611" max="4611" width="10.7109375" style="1" customWidth="1"/>
    <col min="4612" max="4612" width="15.7109375" style="1" customWidth="1"/>
    <col min="4613" max="4614" width="13.42578125" style="1" customWidth="1"/>
    <col min="4615" max="4615" width="17.85546875" style="1" customWidth="1"/>
    <col min="4616" max="4616" width="16" style="1" customWidth="1"/>
    <col min="4617" max="4617" width="43.42578125" style="1" customWidth="1"/>
    <col min="4618" max="4865" width="9.140625" style="1"/>
    <col min="4866" max="4866" width="7" style="1" customWidth="1"/>
    <col min="4867" max="4867" width="10.7109375" style="1" customWidth="1"/>
    <col min="4868" max="4868" width="15.7109375" style="1" customWidth="1"/>
    <col min="4869" max="4870" width="13.42578125" style="1" customWidth="1"/>
    <col min="4871" max="4871" width="17.85546875" style="1" customWidth="1"/>
    <col min="4872" max="4872" width="16" style="1" customWidth="1"/>
    <col min="4873" max="4873" width="43.42578125" style="1" customWidth="1"/>
    <col min="4874" max="5121" width="9.140625" style="1"/>
    <col min="5122" max="5122" width="7" style="1" customWidth="1"/>
    <col min="5123" max="5123" width="10.7109375" style="1" customWidth="1"/>
    <col min="5124" max="5124" width="15.7109375" style="1" customWidth="1"/>
    <col min="5125" max="5126" width="13.42578125" style="1" customWidth="1"/>
    <col min="5127" max="5127" width="17.85546875" style="1" customWidth="1"/>
    <col min="5128" max="5128" width="16" style="1" customWidth="1"/>
    <col min="5129" max="5129" width="43.42578125" style="1" customWidth="1"/>
    <col min="5130" max="5377" width="9.140625" style="1"/>
    <col min="5378" max="5378" width="7" style="1" customWidth="1"/>
    <col min="5379" max="5379" width="10.7109375" style="1" customWidth="1"/>
    <col min="5380" max="5380" width="15.7109375" style="1" customWidth="1"/>
    <col min="5381" max="5382" width="13.42578125" style="1" customWidth="1"/>
    <col min="5383" max="5383" width="17.85546875" style="1" customWidth="1"/>
    <col min="5384" max="5384" width="16" style="1" customWidth="1"/>
    <col min="5385" max="5385" width="43.42578125" style="1" customWidth="1"/>
    <col min="5386" max="5633" width="9.140625" style="1"/>
    <col min="5634" max="5634" width="7" style="1" customWidth="1"/>
    <col min="5635" max="5635" width="10.7109375" style="1" customWidth="1"/>
    <col min="5636" max="5636" width="15.7109375" style="1" customWidth="1"/>
    <col min="5637" max="5638" width="13.42578125" style="1" customWidth="1"/>
    <col min="5639" max="5639" width="17.85546875" style="1" customWidth="1"/>
    <col min="5640" max="5640" width="16" style="1" customWidth="1"/>
    <col min="5641" max="5641" width="43.42578125" style="1" customWidth="1"/>
    <col min="5642" max="5889" width="9.140625" style="1"/>
    <col min="5890" max="5890" width="7" style="1" customWidth="1"/>
    <col min="5891" max="5891" width="10.7109375" style="1" customWidth="1"/>
    <col min="5892" max="5892" width="15.7109375" style="1" customWidth="1"/>
    <col min="5893" max="5894" width="13.42578125" style="1" customWidth="1"/>
    <col min="5895" max="5895" width="17.85546875" style="1" customWidth="1"/>
    <col min="5896" max="5896" width="16" style="1" customWidth="1"/>
    <col min="5897" max="5897" width="43.42578125" style="1" customWidth="1"/>
    <col min="5898" max="6145" width="9.140625" style="1"/>
    <col min="6146" max="6146" width="7" style="1" customWidth="1"/>
    <col min="6147" max="6147" width="10.7109375" style="1" customWidth="1"/>
    <col min="6148" max="6148" width="15.7109375" style="1" customWidth="1"/>
    <col min="6149" max="6150" width="13.42578125" style="1" customWidth="1"/>
    <col min="6151" max="6151" width="17.85546875" style="1" customWidth="1"/>
    <col min="6152" max="6152" width="16" style="1" customWidth="1"/>
    <col min="6153" max="6153" width="43.42578125" style="1" customWidth="1"/>
    <col min="6154" max="6401" width="9.140625" style="1"/>
    <col min="6402" max="6402" width="7" style="1" customWidth="1"/>
    <col min="6403" max="6403" width="10.7109375" style="1" customWidth="1"/>
    <col min="6404" max="6404" width="15.7109375" style="1" customWidth="1"/>
    <col min="6405" max="6406" width="13.42578125" style="1" customWidth="1"/>
    <col min="6407" max="6407" width="17.85546875" style="1" customWidth="1"/>
    <col min="6408" max="6408" width="16" style="1" customWidth="1"/>
    <col min="6409" max="6409" width="43.42578125" style="1" customWidth="1"/>
    <col min="6410" max="6657" width="9.140625" style="1"/>
    <col min="6658" max="6658" width="7" style="1" customWidth="1"/>
    <col min="6659" max="6659" width="10.7109375" style="1" customWidth="1"/>
    <col min="6660" max="6660" width="15.7109375" style="1" customWidth="1"/>
    <col min="6661" max="6662" width="13.42578125" style="1" customWidth="1"/>
    <col min="6663" max="6663" width="17.85546875" style="1" customWidth="1"/>
    <col min="6664" max="6664" width="16" style="1" customWidth="1"/>
    <col min="6665" max="6665" width="43.42578125" style="1" customWidth="1"/>
    <col min="6666" max="6913" width="9.140625" style="1"/>
    <col min="6914" max="6914" width="7" style="1" customWidth="1"/>
    <col min="6915" max="6915" width="10.7109375" style="1" customWidth="1"/>
    <col min="6916" max="6916" width="15.7109375" style="1" customWidth="1"/>
    <col min="6917" max="6918" width="13.42578125" style="1" customWidth="1"/>
    <col min="6919" max="6919" width="17.85546875" style="1" customWidth="1"/>
    <col min="6920" max="6920" width="16" style="1" customWidth="1"/>
    <col min="6921" max="6921" width="43.42578125" style="1" customWidth="1"/>
    <col min="6922" max="7169" width="9.140625" style="1"/>
    <col min="7170" max="7170" width="7" style="1" customWidth="1"/>
    <col min="7171" max="7171" width="10.7109375" style="1" customWidth="1"/>
    <col min="7172" max="7172" width="15.7109375" style="1" customWidth="1"/>
    <col min="7173" max="7174" width="13.42578125" style="1" customWidth="1"/>
    <col min="7175" max="7175" width="17.85546875" style="1" customWidth="1"/>
    <col min="7176" max="7176" width="16" style="1" customWidth="1"/>
    <col min="7177" max="7177" width="43.42578125" style="1" customWidth="1"/>
    <col min="7178" max="7425" width="9.140625" style="1"/>
    <col min="7426" max="7426" width="7" style="1" customWidth="1"/>
    <col min="7427" max="7427" width="10.7109375" style="1" customWidth="1"/>
    <col min="7428" max="7428" width="15.7109375" style="1" customWidth="1"/>
    <col min="7429" max="7430" width="13.42578125" style="1" customWidth="1"/>
    <col min="7431" max="7431" width="17.85546875" style="1" customWidth="1"/>
    <col min="7432" max="7432" width="16" style="1" customWidth="1"/>
    <col min="7433" max="7433" width="43.42578125" style="1" customWidth="1"/>
    <col min="7434" max="7681" width="9.140625" style="1"/>
    <col min="7682" max="7682" width="7" style="1" customWidth="1"/>
    <col min="7683" max="7683" width="10.7109375" style="1" customWidth="1"/>
    <col min="7684" max="7684" width="15.7109375" style="1" customWidth="1"/>
    <col min="7685" max="7686" width="13.42578125" style="1" customWidth="1"/>
    <col min="7687" max="7687" width="17.85546875" style="1" customWidth="1"/>
    <col min="7688" max="7688" width="16" style="1" customWidth="1"/>
    <col min="7689" max="7689" width="43.42578125" style="1" customWidth="1"/>
    <col min="7690" max="7937" width="9.140625" style="1"/>
    <col min="7938" max="7938" width="7" style="1" customWidth="1"/>
    <col min="7939" max="7939" width="10.7109375" style="1" customWidth="1"/>
    <col min="7940" max="7940" width="15.7109375" style="1" customWidth="1"/>
    <col min="7941" max="7942" width="13.42578125" style="1" customWidth="1"/>
    <col min="7943" max="7943" width="17.85546875" style="1" customWidth="1"/>
    <col min="7944" max="7944" width="16" style="1" customWidth="1"/>
    <col min="7945" max="7945" width="43.42578125" style="1" customWidth="1"/>
    <col min="7946" max="8193" width="9.140625" style="1"/>
    <col min="8194" max="8194" width="7" style="1" customWidth="1"/>
    <col min="8195" max="8195" width="10.7109375" style="1" customWidth="1"/>
    <col min="8196" max="8196" width="15.7109375" style="1" customWidth="1"/>
    <col min="8197" max="8198" width="13.42578125" style="1" customWidth="1"/>
    <col min="8199" max="8199" width="17.85546875" style="1" customWidth="1"/>
    <col min="8200" max="8200" width="16" style="1" customWidth="1"/>
    <col min="8201" max="8201" width="43.42578125" style="1" customWidth="1"/>
    <col min="8202" max="8449" width="9.140625" style="1"/>
    <col min="8450" max="8450" width="7" style="1" customWidth="1"/>
    <col min="8451" max="8451" width="10.7109375" style="1" customWidth="1"/>
    <col min="8452" max="8452" width="15.7109375" style="1" customWidth="1"/>
    <col min="8453" max="8454" width="13.42578125" style="1" customWidth="1"/>
    <col min="8455" max="8455" width="17.85546875" style="1" customWidth="1"/>
    <col min="8456" max="8456" width="16" style="1" customWidth="1"/>
    <col min="8457" max="8457" width="43.42578125" style="1" customWidth="1"/>
    <col min="8458" max="8705" width="9.140625" style="1"/>
    <col min="8706" max="8706" width="7" style="1" customWidth="1"/>
    <col min="8707" max="8707" width="10.7109375" style="1" customWidth="1"/>
    <col min="8708" max="8708" width="15.7109375" style="1" customWidth="1"/>
    <col min="8709" max="8710" width="13.42578125" style="1" customWidth="1"/>
    <col min="8711" max="8711" width="17.85546875" style="1" customWidth="1"/>
    <col min="8712" max="8712" width="16" style="1" customWidth="1"/>
    <col min="8713" max="8713" width="43.42578125" style="1" customWidth="1"/>
    <col min="8714" max="8961" width="9.140625" style="1"/>
    <col min="8962" max="8962" width="7" style="1" customWidth="1"/>
    <col min="8963" max="8963" width="10.7109375" style="1" customWidth="1"/>
    <col min="8964" max="8964" width="15.7109375" style="1" customWidth="1"/>
    <col min="8965" max="8966" width="13.42578125" style="1" customWidth="1"/>
    <col min="8967" max="8967" width="17.85546875" style="1" customWidth="1"/>
    <col min="8968" max="8968" width="16" style="1" customWidth="1"/>
    <col min="8969" max="8969" width="43.42578125" style="1" customWidth="1"/>
    <col min="8970" max="9217" width="9.140625" style="1"/>
    <col min="9218" max="9218" width="7" style="1" customWidth="1"/>
    <col min="9219" max="9219" width="10.7109375" style="1" customWidth="1"/>
    <col min="9220" max="9220" width="15.7109375" style="1" customWidth="1"/>
    <col min="9221" max="9222" width="13.42578125" style="1" customWidth="1"/>
    <col min="9223" max="9223" width="17.85546875" style="1" customWidth="1"/>
    <col min="9224" max="9224" width="16" style="1" customWidth="1"/>
    <col min="9225" max="9225" width="43.42578125" style="1" customWidth="1"/>
    <col min="9226" max="9473" width="9.140625" style="1"/>
    <col min="9474" max="9474" width="7" style="1" customWidth="1"/>
    <col min="9475" max="9475" width="10.7109375" style="1" customWidth="1"/>
    <col min="9476" max="9476" width="15.7109375" style="1" customWidth="1"/>
    <col min="9477" max="9478" width="13.42578125" style="1" customWidth="1"/>
    <col min="9479" max="9479" width="17.85546875" style="1" customWidth="1"/>
    <col min="9480" max="9480" width="16" style="1" customWidth="1"/>
    <col min="9481" max="9481" width="43.42578125" style="1" customWidth="1"/>
    <col min="9482" max="9729" width="9.140625" style="1"/>
    <col min="9730" max="9730" width="7" style="1" customWidth="1"/>
    <col min="9731" max="9731" width="10.7109375" style="1" customWidth="1"/>
    <col min="9732" max="9732" width="15.7109375" style="1" customWidth="1"/>
    <col min="9733" max="9734" width="13.42578125" style="1" customWidth="1"/>
    <col min="9735" max="9735" width="17.85546875" style="1" customWidth="1"/>
    <col min="9736" max="9736" width="16" style="1" customWidth="1"/>
    <col min="9737" max="9737" width="43.42578125" style="1" customWidth="1"/>
    <col min="9738" max="9985" width="9.140625" style="1"/>
    <col min="9986" max="9986" width="7" style="1" customWidth="1"/>
    <col min="9987" max="9987" width="10.7109375" style="1" customWidth="1"/>
    <col min="9988" max="9988" width="15.7109375" style="1" customWidth="1"/>
    <col min="9989" max="9990" width="13.42578125" style="1" customWidth="1"/>
    <col min="9991" max="9991" width="17.85546875" style="1" customWidth="1"/>
    <col min="9992" max="9992" width="16" style="1" customWidth="1"/>
    <col min="9993" max="9993" width="43.42578125" style="1" customWidth="1"/>
    <col min="9994" max="10241" width="9.140625" style="1"/>
    <col min="10242" max="10242" width="7" style="1" customWidth="1"/>
    <col min="10243" max="10243" width="10.7109375" style="1" customWidth="1"/>
    <col min="10244" max="10244" width="15.7109375" style="1" customWidth="1"/>
    <col min="10245" max="10246" width="13.42578125" style="1" customWidth="1"/>
    <col min="10247" max="10247" width="17.85546875" style="1" customWidth="1"/>
    <col min="10248" max="10248" width="16" style="1" customWidth="1"/>
    <col min="10249" max="10249" width="43.42578125" style="1" customWidth="1"/>
    <col min="10250" max="10497" width="9.140625" style="1"/>
    <col min="10498" max="10498" width="7" style="1" customWidth="1"/>
    <col min="10499" max="10499" width="10.7109375" style="1" customWidth="1"/>
    <col min="10500" max="10500" width="15.7109375" style="1" customWidth="1"/>
    <col min="10501" max="10502" width="13.42578125" style="1" customWidth="1"/>
    <col min="10503" max="10503" width="17.85546875" style="1" customWidth="1"/>
    <col min="10504" max="10504" width="16" style="1" customWidth="1"/>
    <col min="10505" max="10505" width="43.42578125" style="1" customWidth="1"/>
    <col min="10506" max="10753" width="9.140625" style="1"/>
    <col min="10754" max="10754" width="7" style="1" customWidth="1"/>
    <col min="10755" max="10755" width="10.7109375" style="1" customWidth="1"/>
    <col min="10756" max="10756" width="15.7109375" style="1" customWidth="1"/>
    <col min="10757" max="10758" width="13.42578125" style="1" customWidth="1"/>
    <col min="10759" max="10759" width="17.85546875" style="1" customWidth="1"/>
    <col min="10760" max="10760" width="16" style="1" customWidth="1"/>
    <col min="10761" max="10761" width="43.42578125" style="1" customWidth="1"/>
    <col min="10762" max="11009" width="9.140625" style="1"/>
    <col min="11010" max="11010" width="7" style="1" customWidth="1"/>
    <col min="11011" max="11011" width="10.7109375" style="1" customWidth="1"/>
    <col min="11012" max="11012" width="15.7109375" style="1" customWidth="1"/>
    <col min="11013" max="11014" width="13.42578125" style="1" customWidth="1"/>
    <col min="11015" max="11015" width="17.85546875" style="1" customWidth="1"/>
    <col min="11016" max="11016" width="16" style="1" customWidth="1"/>
    <col min="11017" max="11017" width="43.42578125" style="1" customWidth="1"/>
    <col min="11018" max="11265" width="9.140625" style="1"/>
    <col min="11266" max="11266" width="7" style="1" customWidth="1"/>
    <col min="11267" max="11267" width="10.7109375" style="1" customWidth="1"/>
    <col min="11268" max="11268" width="15.7109375" style="1" customWidth="1"/>
    <col min="11269" max="11270" width="13.42578125" style="1" customWidth="1"/>
    <col min="11271" max="11271" width="17.85546875" style="1" customWidth="1"/>
    <col min="11272" max="11272" width="16" style="1" customWidth="1"/>
    <col min="11273" max="11273" width="43.42578125" style="1" customWidth="1"/>
    <col min="11274" max="11521" width="9.140625" style="1"/>
    <col min="11522" max="11522" width="7" style="1" customWidth="1"/>
    <col min="11523" max="11523" width="10.7109375" style="1" customWidth="1"/>
    <col min="11524" max="11524" width="15.7109375" style="1" customWidth="1"/>
    <col min="11525" max="11526" width="13.42578125" style="1" customWidth="1"/>
    <col min="11527" max="11527" width="17.85546875" style="1" customWidth="1"/>
    <col min="11528" max="11528" width="16" style="1" customWidth="1"/>
    <col min="11529" max="11529" width="43.42578125" style="1" customWidth="1"/>
    <col min="11530" max="11777" width="9.140625" style="1"/>
    <col min="11778" max="11778" width="7" style="1" customWidth="1"/>
    <col min="11779" max="11779" width="10.7109375" style="1" customWidth="1"/>
    <col min="11780" max="11780" width="15.7109375" style="1" customWidth="1"/>
    <col min="11781" max="11782" width="13.42578125" style="1" customWidth="1"/>
    <col min="11783" max="11783" width="17.85546875" style="1" customWidth="1"/>
    <col min="11784" max="11784" width="16" style="1" customWidth="1"/>
    <col min="11785" max="11785" width="43.42578125" style="1" customWidth="1"/>
    <col min="11786" max="12033" width="9.140625" style="1"/>
    <col min="12034" max="12034" width="7" style="1" customWidth="1"/>
    <col min="12035" max="12035" width="10.7109375" style="1" customWidth="1"/>
    <col min="12036" max="12036" width="15.7109375" style="1" customWidth="1"/>
    <col min="12037" max="12038" width="13.42578125" style="1" customWidth="1"/>
    <col min="12039" max="12039" width="17.85546875" style="1" customWidth="1"/>
    <col min="12040" max="12040" width="16" style="1" customWidth="1"/>
    <col min="12041" max="12041" width="43.42578125" style="1" customWidth="1"/>
    <col min="12042" max="12289" width="9.140625" style="1"/>
    <col min="12290" max="12290" width="7" style="1" customWidth="1"/>
    <col min="12291" max="12291" width="10.7109375" style="1" customWidth="1"/>
    <col min="12292" max="12292" width="15.7109375" style="1" customWidth="1"/>
    <col min="12293" max="12294" width="13.42578125" style="1" customWidth="1"/>
    <col min="12295" max="12295" width="17.85546875" style="1" customWidth="1"/>
    <col min="12296" max="12296" width="16" style="1" customWidth="1"/>
    <col min="12297" max="12297" width="43.42578125" style="1" customWidth="1"/>
    <col min="12298" max="12545" width="9.140625" style="1"/>
    <col min="12546" max="12546" width="7" style="1" customWidth="1"/>
    <col min="12547" max="12547" width="10.7109375" style="1" customWidth="1"/>
    <col min="12548" max="12548" width="15.7109375" style="1" customWidth="1"/>
    <col min="12549" max="12550" width="13.42578125" style="1" customWidth="1"/>
    <col min="12551" max="12551" width="17.85546875" style="1" customWidth="1"/>
    <col min="12552" max="12552" width="16" style="1" customWidth="1"/>
    <col min="12553" max="12553" width="43.42578125" style="1" customWidth="1"/>
    <col min="12554" max="12801" width="9.140625" style="1"/>
    <col min="12802" max="12802" width="7" style="1" customWidth="1"/>
    <col min="12803" max="12803" width="10.7109375" style="1" customWidth="1"/>
    <col min="12804" max="12804" width="15.7109375" style="1" customWidth="1"/>
    <col min="12805" max="12806" width="13.42578125" style="1" customWidth="1"/>
    <col min="12807" max="12807" width="17.85546875" style="1" customWidth="1"/>
    <col min="12808" max="12808" width="16" style="1" customWidth="1"/>
    <col min="12809" max="12809" width="43.42578125" style="1" customWidth="1"/>
    <col min="12810" max="13057" width="9.140625" style="1"/>
    <col min="13058" max="13058" width="7" style="1" customWidth="1"/>
    <col min="13059" max="13059" width="10.7109375" style="1" customWidth="1"/>
    <col min="13060" max="13060" width="15.7109375" style="1" customWidth="1"/>
    <col min="13061" max="13062" width="13.42578125" style="1" customWidth="1"/>
    <col min="13063" max="13063" width="17.85546875" style="1" customWidth="1"/>
    <col min="13064" max="13064" width="16" style="1" customWidth="1"/>
    <col min="13065" max="13065" width="43.42578125" style="1" customWidth="1"/>
    <col min="13066" max="13313" width="9.140625" style="1"/>
    <col min="13314" max="13314" width="7" style="1" customWidth="1"/>
    <col min="13315" max="13315" width="10.7109375" style="1" customWidth="1"/>
    <col min="13316" max="13316" width="15.7109375" style="1" customWidth="1"/>
    <col min="13317" max="13318" width="13.42578125" style="1" customWidth="1"/>
    <col min="13319" max="13319" width="17.85546875" style="1" customWidth="1"/>
    <col min="13320" max="13320" width="16" style="1" customWidth="1"/>
    <col min="13321" max="13321" width="43.42578125" style="1" customWidth="1"/>
    <col min="13322" max="13569" width="9.140625" style="1"/>
    <col min="13570" max="13570" width="7" style="1" customWidth="1"/>
    <col min="13571" max="13571" width="10.7109375" style="1" customWidth="1"/>
    <col min="13572" max="13572" width="15.7109375" style="1" customWidth="1"/>
    <col min="13573" max="13574" width="13.42578125" style="1" customWidth="1"/>
    <col min="13575" max="13575" width="17.85546875" style="1" customWidth="1"/>
    <col min="13576" max="13576" width="16" style="1" customWidth="1"/>
    <col min="13577" max="13577" width="43.42578125" style="1" customWidth="1"/>
    <col min="13578" max="13825" width="9.140625" style="1"/>
    <col min="13826" max="13826" width="7" style="1" customWidth="1"/>
    <col min="13827" max="13827" width="10.7109375" style="1" customWidth="1"/>
    <col min="13828" max="13828" width="15.7109375" style="1" customWidth="1"/>
    <col min="13829" max="13830" width="13.42578125" style="1" customWidth="1"/>
    <col min="13831" max="13831" width="17.85546875" style="1" customWidth="1"/>
    <col min="13832" max="13832" width="16" style="1" customWidth="1"/>
    <col min="13833" max="13833" width="43.42578125" style="1" customWidth="1"/>
    <col min="13834" max="14081" width="9.140625" style="1"/>
    <col min="14082" max="14082" width="7" style="1" customWidth="1"/>
    <col min="14083" max="14083" width="10.7109375" style="1" customWidth="1"/>
    <col min="14084" max="14084" width="15.7109375" style="1" customWidth="1"/>
    <col min="14085" max="14086" width="13.42578125" style="1" customWidth="1"/>
    <col min="14087" max="14087" width="17.85546875" style="1" customWidth="1"/>
    <col min="14088" max="14088" width="16" style="1" customWidth="1"/>
    <col min="14089" max="14089" width="43.42578125" style="1" customWidth="1"/>
    <col min="14090" max="14337" width="9.140625" style="1"/>
    <col min="14338" max="14338" width="7" style="1" customWidth="1"/>
    <col min="14339" max="14339" width="10.7109375" style="1" customWidth="1"/>
    <col min="14340" max="14340" width="15.7109375" style="1" customWidth="1"/>
    <col min="14341" max="14342" width="13.42578125" style="1" customWidth="1"/>
    <col min="14343" max="14343" width="17.85546875" style="1" customWidth="1"/>
    <col min="14344" max="14344" width="16" style="1" customWidth="1"/>
    <col min="14345" max="14345" width="43.42578125" style="1" customWidth="1"/>
    <col min="14346" max="14593" width="9.140625" style="1"/>
    <col min="14594" max="14594" width="7" style="1" customWidth="1"/>
    <col min="14595" max="14595" width="10.7109375" style="1" customWidth="1"/>
    <col min="14596" max="14596" width="15.7109375" style="1" customWidth="1"/>
    <col min="14597" max="14598" width="13.42578125" style="1" customWidth="1"/>
    <col min="14599" max="14599" width="17.85546875" style="1" customWidth="1"/>
    <col min="14600" max="14600" width="16" style="1" customWidth="1"/>
    <col min="14601" max="14601" width="43.42578125" style="1" customWidth="1"/>
    <col min="14602" max="14849" width="9.140625" style="1"/>
    <col min="14850" max="14850" width="7" style="1" customWidth="1"/>
    <col min="14851" max="14851" width="10.7109375" style="1" customWidth="1"/>
    <col min="14852" max="14852" width="15.7109375" style="1" customWidth="1"/>
    <col min="14853" max="14854" width="13.42578125" style="1" customWidth="1"/>
    <col min="14855" max="14855" width="17.85546875" style="1" customWidth="1"/>
    <col min="14856" max="14856" width="16" style="1" customWidth="1"/>
    <col min="14857" max="14857" width="43.42578125" style="1" customWidth="1"/>
    <col min="14858" max="15105" width="9.140625" style="1"/>
    <col min="15106" max="15106" width="7" style="1" customWidth="1"/>
    <col min="15107" max="15107" width="10.7109375" style="1" customWidth="1"/>
    <col min="15108" max="15108" width="15.7109375" style="1" customWidth="1"/>
    <col min="15109" max="15110" width="13.42578125" style="1" customWidth="1"/>
    <col min="15111" max="15111" width="17.85546875" style="1" customWidth="1"/>
    <col min="15112" max="15112" width="16" style="1" customWidth="1"/>
    <col min="15113" max="15113" width="43.42578125" style="1" customWidth="1"/>
    <col min="15114" max="15361" width="9.140625" style="1"/>
    <col min="15362" max="15362" width="7" style="1" customWidth="1"/>
    <col min="15363" max="15363" width="10.7109375" style="1" customWidth="1"/>
    <col min="15364" max="15364" width="15.7109375" style="1" customWidth="1"/>
    <col min="15365" max="15366" width="13.42578125" style="1" customWidth="1"/>
    <col min="15367" max="15367" width="17.85546875" style="1" customWidth="1"/>
    <col min="15368" max="15368" width="16" style="1" customWidth="1"/>
    <col min="15369" max="15369" width="43.42578125" style="1" customWidth="1"/>
    <col min="15370" max="15617" width="9.140625" style="1"/>
    <col min="15618" max="15618" width="7" style="1" customWidth="1"/>
    <col min="15619" max="15619" width="10.7109375" style="1" customWidth="1"/>
    <col min="15620" max="15620" width="15.7109375" style="1" customWidth="1"/>
    <col min="15621" max="15622" width="13.42578125" style="1" customWidth="1"/>
    <col min="15623" max="15623" width="17.85546875" style="1" customWidth="1"/>
    <col min="15624" max="15624" width="16" style="1" customWidth="1"/>
    <col min="15625" max="15625" width="43.42578125" style="1" customWidth="1"/>
    <col min="15626" max="15873" width="9.140625" style="1"/>
    <col min="15874" max="15874" width="7" style="1" customWidth="1"/>
    <col min="15875" max="15875" width="10.7109375" style="1" customWidth="1"/>
    <col min="15876" max="15876" width="15.7109375" style="1" customWidth="1"/>
    <col min="15877" max="15878" width="13.42578125" style="1" customWidth="1"/>
    <col min="15879" max="15879" width="17.85546875" style="1" customWidth="1"/>
    <col min="15880" max="15880" width="16" style="1" customWidth="1"/>
    <col min="15881" max="15881" width="43.42578125" style="1" customWidth="1"/>
    <col min="15882" max="16129" width="9.140625" style="1"/>
    <col min="16130" max="16130" width="7" style="1" customWidth="1"/>
    <col min="16131" max="16131" width="10.7109375" style="1" customWidth="1"/>
    <col min="16132" max="16132" width="15.7109375" style="1" customWidth="1"/>
    <col min="16133" max="16134" width="13.42578125" style="1" customWidth="1"/>
    <col min="16135" max="16135" width="17.85546875" style="1" customWidth="1"/>
    <col min="16136" max="16136" width="16" style="1" customWidth="1"/>
    <col min="16137" max="16137" width="43.42578125" style="1" customWidth="1"/>
    <col min="16138" max="16384" width="9.140625" style="1"/>
  </cols>
  <sheetData>
    <row r="2" spans="1:9" ht="63.75" customHeight="1">
      <c r="A2" s="81"/>
      <c r="B2" s="81"/>
      <c r="C2" s="82"/>
      <c r="D2" s="82"/>
      <c r="E2" s="83"/>
      <c r="F2" s="83"/>
      <c r="G2" s="83"/>
      <c r="H2" s="1270" t="s">
        <v>570</v>
      </c>
      <c r="I2" s="1270"/>
    </row>
    <row r="3" spans="1:9" ht="15">
      <c r="A3" s="1387" t="s">
        <v>571</v>
      </c>
      <c r="B3" s="1387"/>
      <c r="C3" s="1387"/>
      <c r="D3" s="1387"/>
      <c r="E3" s="1387"/>
      <c r="F3" s="1387"/>
      <c r="G3" s="1387"/>
      <c r="H3" s="1387"/>
      <c r="I3" s="1387"/>
    </row>
    <row r="4" spans="1:9" ht="15.75" thickBot="1">
      <c r="A4" s="77"/>
      <c r="B4" s="77"/>
      <c r="C4" s="77"/>
      <c r="D4" s="80"/>
      <c r="E4" s="77"/>
      <c r="F4" s="77"/>
      <c r="G4" s="80"/>
      <c r="H4" s="77"/>
      <c r="I4" s="5" t="s">
        <v>0</v>
      </c>
    </row>
    <row r="5" spans="1:9" ht="15.75" customHeight="1" thickBot="1">
      <c r="A5" s="1388" t="s">
        <v>2</v>
      </c>
      <c r="B5" s="1389" t="s">
        <v>3</v>
      </c>
      <c r="C5" s="1390" t="s">
        <v>295</v>
      </c>
      <c r="D5" s="1391" t="s">
        <v>296</v>
      </c>
      <c r="E5" s="1391" t="s">
        <v>569</v>
      </c>
      <c r="F5" s="1392" t="s">
        <v>676</v>
      </c>
      <c r="G5" s="1393"/>
      <c r="H5" s="1391" t="s">
        <v>297</v>
      </c>
      <c r="I5" s="1388" t="s">
        <v>298</v>
      </c>
    </row>
    <row r="6" spans="1:9" ht="15" customHeight="1" thickBot="1">
      <c r="A6" s="1388"/>
      <c r="B6" s="1389"/>
      <c r="C6" s="1390"/>
      <c r="D6" s="1391"/>
      <c r="E6" s="1391"/>
      <c r="F6" s="1394" t="s">
        <v>25</v>
      </c>
      <c r="G6" s="1394" t="s">
        <v>675</v>
      </c>
      <c r="H6" s="1391"/>
      <c r="I6" s="1388"/>
    </row>
    <row r="7" spans="1:9" ht="15" customHeight="1" thickBot="1">
      <c r="A7" s="1388"/>
      <c r="B7" s="1389"/>
      <c r="C7" s="1390"/>
      <c r="D7" s="1391"/>
      <c r="E7" s="1391"/>
      <c r="F7" s="1395"/>
      <c r="G7" s="1395"/>
      <c r="H7" s="1391"/>
      <c r="I7" s="1388"/>
    </row>
    <row r="8" spans="1:9" ht="32.25" customHeight="1" thickBot="1">
      <c r="A8" s="1396" t="s">
        <v>572</v>
      </c>
      <c r="B8" s="1397" t="s">
        <v>573</v>
      </c>
      <c r="C8" s="1398"/>
      <c r="D8" s="473"/>
      <c r="E8" s="473">
        <f>SUM(E9)</f>
        <v>400000</v>
      </c>
      <c r="F8" s="474">
        <f>SUM(F9)</f>
        <v>400000</v>
      </c>
      <c r="G8" s="473"/>
      <c r="H8" s="475"/>
      <c r="I8" s="476"/>
    </row>
    <row r="9" spans="1:9" ht="72" thickBot="1">
      <c r="A9" s="1396"/>
      <c r="B9" s="477" t="s">
        <v>574</v>
      </c>
      <c r="C9" s="478" t="s">
        <v>575</v>
      </c>
      <c r="D9" s="480">
        <v>2710</v>
      </c>
      <c r="E9" s="479">
        <f>SUM(F9:F9)</f>
        <v>400000</v>
      </c>
      <c r="F9" s="481">
        <v>400000</v>
      </c>
      <c r="G9" s="479">
        <v>0</v>
      </c>
      <c r="H9" s="482" t="s">
        <v>576</v>
      </c>
      <c r="I9" s="483" t="s">
        <v>577</v>
      </c>
    </row>
    <row r="10" spans="1:9" ht="48.75" customHeight="1" thickBot="1">
      <c r="A10" s="1399" t="s">
        <v>578</v>
      </c>
      <c r="B10" s="1397" t="s">
        <v>521</v>
      </c>
      <c r="C10" s="1398"/>
      <c r="D10" s="473"/>
      <c r="E10" s="473">
        <f>SUM(E11)</f>
        <v>600000</v>
      </c>
      <c r="F10" s="474">
        <f>SUM(F11)</f>
        <v>600000</v>
      </c>
      <c r="G10" s="473">
        <v>0</v>
      </c>
      <c r="H10" s="475"/>
      <c r="I10" s="476"/>
    </row>
    <row r="11" spans="1:9" ht="81.75" customHeight="1" thickBot="1">
      <c r="A11" s="1400"/>
      <c r="B11" s="477" t="s">
        <v>579</v>
      </c>
      <c r="C11" s="478" t="s">
        <v>580</v>
      </c>
      <c r="D11" s="480">
        <v>2710</v>
      </c>
      <c r="E11" s="479">
        <v>600000</v>
      </c>
      <c r="F11" s="481">
        <v>600000</v>
      </c>
      <c r="G11" s="479">
        <v>0</v>
      </c>
      <c r="H11" s="482" t="s">
        <v>581</v>
      </c>
      <c r="I11" s="483" t="s">
        <v>582</v>
      </c>
    </row>
    <row r="12" spans="1:9" ht="44.25" customHeight="1" thickBot="1">
      <c r="A12" s="1401" t="s">
        <v>302</v>
      </c>
      <c r="B12" s="1401"/>
      <c r="C12" s="1402"/>
      <c r="D12" s="484"/>
      <c r="E12" s="484">
        <f>SUM(E8+E10)</f>
        <v>1000000</v>
      </c>
      <c r="F12" s="485">
        <f>SUM(F8+F10)</f>
        <v>1000000</v>
      </c>
      <c r="G12" s="484">
        <v>0</v>
      </c>
      <c r="H12" s="486"/>
      <c r="I12" s="487"/>
    </row>
  </sheetData>
  <mergeCells count="17">
    <mergeCell ref="A8:A9"/>
    <mergeCell ref="B8:C8"/>
    <mergeCell ref="A10:A11"/>
    <mergeCell ref="B10:C10"/>
    <mergeCell ref="A12:C12"/>
    <mergeCell ref="H2:I2"/>
    <mergeCell ref="A3:I3"/>
    <mergeCell ref="A5:A7"/>
    <mergeCell ref="B5:B7"/>
    <mergeCell ref="C5:C7"/>
    <mergeCell ref="E5:E7"/>
    <mergeCell ref="H5:H7"/>
    <mergeCell ref="I5:I7"/>
    <mergeCell ref="D5:D7"/>
    <mergeCell ref="F5:G5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Normal="100" zoomScaleSheetLayoutView="100" workbookViewId="0">
      <selection activeCell="D19" sqref="D19"/>
    </sheetView>
  </sheetViews>
  <sheetFormatPr defaultRowHeight="12.75"/>
  <cols>
    <col min="1" max="1" width="8.28515625" style="1" customWidth="1"/>
    <col min="2" max="2" width="10.5703125" style="1" customWidth="1"/>
    <col min="3" max="3" width="15.140625" style="1" customWidth="1"/>
    <col min="4" max="4" width="12.28515625" style="1" customWidth="1"/>
    <col min="5" max="6" width="12" style="1" customWidth="1"/>
    <col min="7" max="8" width="13.85546875" style="1" customWidth="1"/>
    <col min="9" max="9" width="51.5703125" style="1" customWidth="1"/>
    <col min="10" max="257" width="9.140625" style="1"/>
    <col min="258" max="258" width="8.28515625" style="1" customWidth="1"/>
    <col min="259" max="259" width="10.5703125" style="1" customWidth="1"/>
    <col min="260" max="260" width="15.140625" style="1" customWidth="1"/>
    <col min="261" max="262" width="12" style="1" customWidth="1"/>
    <col min="263" max="264" width="13.85546875" style="1" customWidth="1"/>
    <col min="265" max="265" width="51.5703125" style="1" customWidth="1"/>
    <col min="266" max="513" width="9.140625" style="1"/>
    <col min="514" max="514" width="8.28515625" style="1" customWidth="1"/>
    <col min="515" max="515" width="10.5703125" style="1" customWidth="1"/>
    <col min="516" max="516" width="15.140625" style="1" customWidth="1"/>
    <col min="517" max="518" width="12" style="1" customWidth="1"/>
    <col min="519" max="520" width="13.85546875" style="1" customWidth="1"/>
    <col min="521" max="521" width="51.5703125" style="1" customWidth="1"/>
    <col min="522" max="769" width="9.140625" style="1"/>
    <col min="770" max="770" width="8.28515625" style="1" customWidth="1"/>
    <col min="771" max="771" width="10.5703125" style="1" customWidth="1"/>
    <col min="772" max="772" width="15.140625" style="1" customWidth="1"/>
    <col min="773" max="774" width="12" style="1" customWidth="1"/>
    <col min="775" max="776" width="13.85546875" style="1" customWidth="1"/>
    <col min="777" max="777" width="51.5703125" style="1" customWidth="1"/>
    <col min="778" max="1025" width="9.140625" style="1"/>
    <col min="1026" max="1026" width="8.28515625" style="1" customWidth="1"/>
    <col min="1027" max="1027" width="10.5703125" style="1" customWidth="1"/>
    <col min="1028" max="1028" width="15.140625" style="1" customWidth="1"/>
    <col min="1029" max="1030" width="12" style="1" customWidth="1"/>
    <col min="1031" max="1032" width="13.85546875" style="1" customWidth="1"/>
    <col min="1033" max="1033" width="51.5703125" style="1" customWidth="1"/>
    <col min="1034" max="1281" width="9.140625" style="1"/>
    <col min="1282" max="1282" width="8.28515625" style="1" customWidth="1"/>
    <col min="1283" max="1283" width="10.5703125" style="1" customWidth="1"/>
    <col min="1284" max="1284" width="15.140625" style="1" customWidth="1"/>
    <col min="1285" max="1286" width="12" style="1" customWidth="1"/>
    <col min="1287" max="1288" width="13.85546875" style="1" customWidth="1"/>
    <col min="1289" max="1289" width="51.5703125" style="1" customWidth="1"/>
    <col min="1290" max="1537" width="9.140625" style="1"/>
    <col min="1538" max="1538" width="8.28515625" style="1" customWidth="1"/>
    <col min="1539" max="1539" width="10.5703125" style="1" customWidth="1"/>
    <col min="1540" max="1540" width="15.140625" style="1" customWidth="1"/>
    <col min="1541" max="1542" width="12" style="1" customWidth="1"/>
    <col min="1543" max="1544" width="13.85546875" style="1" customWidth="1"/>
    <col min="1545" max="1545" width="51.5703125" style="1" customWidth="1"/>
    <col min="1546" max="1793" width="9.140625" style="1"/>
    <col min="1794" max="1794" width="8.28515625" style="1" customWidth="1"/>
    <col min="1795" max="1795" width="10.5703125" style="1" customWidth="1"/>
    <col min="1796" max="1796" width="15.140625" style="1" customWidth="1"/>
    <col min="1797" max="1798" width="12" style="1" customWidth="1"/>
    <col min="1799" max="1800" width="13.85546875" style="1" customWidth="1"/>
    <col min="1801" max="1801" width="51.5703125" style="1" customWidth="1"/>
    <col min="1802" max="2049" width="9.140625" style="1"/>
    <col min="2050" max="2050" width="8.28515625" style="1" customWidth="1"/>
    <col min="2051" max="2051" width="10.5703125" style="1" customWidth="1"/>
    <col min="2052" max="2052" width="15.140625" style="1" customWidth="1"/>
    <col min="2053" max="2054" width="12" style="1" customWidth="1"/>
    <col min="2055" max="2056" width="13.85546875" style="1" customWidth="1"/>
    <col min="2057" max="2057" width="51.5703125" style="1" customWidth="1"/>
    <col min="2058" max="2305" width="9.140625" style="1"/>
    <col min="2306" max="2306" width="8.28515625" style="1" customWidth="1"/>
    <col min="2307" max="2307" width="10.5703125" style="1" customWidth="1"/>
    <col min="2308" max="2308" width="15.140625" style="1" customWidth="1"/>
    <col min="2309" max="2310" width="12" style="1" customWidth="1"/>
    <col min="2311" max="2312" width="13.85546875" style="1" customWidth="1"/>
    <col min="2313" max="2313" width="51.5703125" style="1" customWidth="1"/>
    <col min="2314" max="2561" width="9.140625" style="1"/>
    <col min="2562" max="2562" width="8.28515625" style="1" customWidth="1"/>
    <col min="2563" max="2563" width="10.5703125" style="1" customWidth="1"/>
    <col min="2564" max="2564" width="15.140625" style="1" customWidth="1"/>
    <col min="2565" max="2566" width="12" style="1" customWidth="1"/>
    <col min="2567" max="2568" width="13.85546875" style="1" customWidth="1"/>
    <col min="2569" max="2569" width="51.5703125" style="1" customWidth="1"/>
    <col min="2570" max="2817" width="9.140625" style="1"/>
    <col min="2818" max="2818" width="8.28515625" style="1" customWidth="1"/>
    <col min="2819" max="2819" width="10.5703125" style="1" customWidth="1"/>
    <col min="2820" max="2820" width="15.140625" style="1" customWidth="1"/>
    <col min="2821" max="2822" width="12" style="1" customWidth="1"/>
    <col min="2823" max="2824" width="13.85546875" style="1" customWidth="1"/>
    <col min="2825" max="2825" width="51.5703125" style="1" customWidth="1"/>
    <col min="2826" max="3073" width="9.140625" style="1"/>
    <col min="3074" max="3074" width="8.28515625" style="1" customWidth="1"/>
    <col min="3075" max="3075" width="10.5703125" style="1" customWidth="1"/>
    <col min="3076" max="3076" width="15.140625" style="1" customWidth="1"/>
    <col min="3077" max="3078" width="12" style="1" customWidth="1"/>
    <col min="3079" max="3080" width="13.85546875" style="1" customWidth="1"/>
    <col min="3081" max="3081" width="51.5703125" style="1" customWidth="1"/>
    <col min="3082" max="3329" width="9.140625" style="1"/>
    <col min="3330" max="3330" width="8.28515625" style="1" customWidth="1"/>
    <col min="3331" max="3331" width="10.5703125" style="1" customWidth="1"/>
    <col min="3332" max="3332" width="15.140625" style="1" customWidth="1"/>
    <col min="3333" max="3334" width="12" style="1" customWidth="1"/>
    <col min="3335" max="3336" width="13.85546875" style="1" customWidth="1"/>
    <col min="3337" max="3337" width="51.5703125" style="1" customWidth="1"/>
    <col min="3338" max="3585" width="9.140625" style="1"/>
    <col min="3586" max="3586" width="8.28515625" style="1" customWidth="1"/>
    <col min="3587" max="3587" width="10.5703125" style="1" customWidth="1"/>
    <col min="3588" max="3588" width="15.140625" style="1" customWidth="1"/>
    <col min="3589" max="3590" width="12" style="1" customWidth="1"/>
    <col min="3591" max="3592" width="13.85546875" style="1" customWidth="1"/>
    <col min="3593" max="3593" width="51.5703125" style="1" customWidth="1"/>
    <col min="3594" max="3841" width="9.140625" style="1"/>
    <col min="3842" max="3842" width="8.28515625" style="1" customWidth="1"/>
    <col min="3843" max="3843" width="10.5703125" style="1" customWidth="1"/>
    <col min="3844" max="3844" width="15.140625" style="1" customWidth="1"/>
    <col min="3845" max="3846" width="12" style="1" customWidth="1"/>
    <col min="3847" max="3848" width="13.85546875" style="1" customWidth="1"/>
    <col min="3849" max="3849" width="51.5703125" style="1" customWidth="1"/>
    <col min="3850" max="4097" width="9.140625" style="1"/>
    <col min="4098" max="4098" width="8.28515625" style="1" customWidth="1"/>
    <col min="4099" max="4099" width="10.5703125" style="1" customWidth="1"/>
    <col min="4100" max="4100" width="15.140625" style="1" customWidth="1"/>
    <col min="4101" max="4102" width="12" style="1" customWidth="1"/>
    <col min="4103" max="4104" width="13.85546875" style="1" customWidth="1"/>
    <col min="4105" max="4105" width="51.5703125" style="1" customWidth="1"/>
    <col min="4106" max="4353" width="9.140625" style="1"/>
    <col min="4354" max="4354" width="8.28515625" style="1" customWidth="1"/>
    <col min="4355" max="4355" width="10.5703125" style="1" customWidth="1"/>
    <col min="4356" max="4356" width="15.140625" style="1" customWidth="1"/>
    <col min="4357" max="4358" width="12" style="1" customWidth="1"/>
    <col min="4359" max="4360" width="13.85546875" style="1" customWidth="1"/>
    <col min="4361" max="4361" width="51.5703125" style="1" customWidth="1"/>
    <col min="4362" max="4609" width="9.140625" style="1"/>
    <col min="4610" max="4610" width="8.28515625" style="1" customWidth="1"/>
    <col min="4611" max="4611" width="10.5703125" style="1" customWidth="1"/>
    <col min="4612" max="4612" width="15.140625" style="1" customWidth="1"/>
    <col min="4613" max="4614" width="12" style="1" customWidth="1"/>
    <col min="4615" max="4616" width="13.85546875" style="1" customWidth="1"/>
    <col min="4617" max="4617" width="51.5703125" style="1" customWidth="1"/>
    <col min="4618" max="4865" width="9.140625" style="1"/>
    <col min="4866" max="4866" width="8.28515625" style="1" customWidth="1"/>
    <col min="4867" max="4867" width="10.5703125" style="1" customWidth="1"/>
    <col min="4868" max="4868" width="15.140625" style="1" customWidth="1"/>
    <col min="4869" max="4870" width="12" style="1" customWidth="1"/>
    <col min="4871" max="4872" width="13.85546875" style="1" customWidth="1"/>
    <col min="4873" max="4873" width="51.5703125" style="1" customWidth="1"/>
    <col min="4874" max="5121" width="9.140625" style="1"/>
    <col min="5122" max="5122" width="8.28515625" style="1" customWidth="1"/>
    <col min="5123" max="5123" width="10.5703125" style="1" customWidth="1"/>
    <col min="5124" max="5124" width="15.140625" style="1" customWidth="1"/>
    <col min="5125" max="5126" width="12" style="1" customWidth="1"/>
    <col min="5127" max="5128" width="13.85546875" style="1" customWidth="1"/>
    <col min="5129" max="5129" width="51.5703125" style="1" customWidth="1"/>
    <col min="5130" max="5377" width="9.140625" style="1"/>
    <col min="5378" max="5378" width="8.28515625" style="1" customWidth="1"/>
    <col min="5379" max="5379" width="10.5703125" style="1" customWidth="1"/>
    <col min="5380" max="5380" width="15.140625" style="1" customWidth="1"/>
    <col min="5381" max="5382" width="12" style="1" customWidth="1"/>
    <col min="5383" max="5384" width="13.85546875" style="1" customWidth="1"/>
    <col min="5385" max="5385" width="51.5703125" style="1" customWidth="1"/>
    <col min="5386" max="5633" width="9.140625" style="1"/>
    <col min="5634" max="5634" width="8.28515625" style="1" customWidth="1"/>
    <col min="5635" max="5635" width="10.5703125" style="1" customWidth="1"/>
    <col min="5636" max="5636" width="15.140625" style="1" customWidth="1"/>
    <col min="5637" max="5638" width="12" style="1" customWidth="1"/>
    <col min="5639" max="5640" width="13.85546875" style="1" customWidth="1"/>
    <col min="5641" max="5641" width="51.5703125" style="1" customWidth="1"/>
    <col min="5642" max="5889" width="9.140625" style="1"/>
    <col min="5890" max="5890" width="8.28515625" style="1" customWidth="1"/>
    <col min="5891" max="5891" width="10.5703125" style="1" customWidth="1"/>
    <col min="5892" max="5892" width="15.140625" style="1" customWidth="1"/>
    <col min="5893" max="5894" width="12" style="1" customWidth="1"/>
    <col min="5895" max="5896" width="13.85546875" style="1" customWidth="1"/>
    <col min="5897" max="5897" width="51.5703125" style="1" customWidth="1"/>
    <col min="5898" max="6145" width="9.140625" style="1"/>
    <col min="6146" max="6146" width="8.28515625" style="1" customWidth="1"/>
    <col min="6147" max="6147" width="10.5703125" style="1" customWidth="1"/>
    <col min="6148" max="6148" width="15.140625" style="1" customWidth="1"/>
    <col min="6149" max="6150" width="12" style="1" customWidth="1"/>
    <col min="6151" max="6152" width="13.85546875" style="1" customWidth="1"/>
    <col min="6153" max="6153" width="51.5703125" style="1" customWidth="1"/>
    <col min="6154" max="6401" width="9.140625" style="1"/>
    <col min="6402" max="6402" width="8.28515625" style="1" customWidth="1"/>
    <col min="6403" max="6403" width="10.5703125" style="1" customWidth="1"/>
    <col min="6404" max="6404" width="15.140625" style="1" customWidth="1"/>
    <col min="6405" max="6406" width="12" style="1" customWidth="1"/>
    <col min="6407" max="6408" width="13.85546875" style="1" customWidth="1"/>
    <col min="6409" max="6409" width="51.5703125" style="1" customWidth="1"/>
    <col min="6410" max="6657" width="9.140625" style="1"/>
    <col min="6658" max="6658" width="8.28515625" style="1" customWidth="1"/>
    <col min="6659" max="6659" width="10.5703125" style="1" customWidth="1"/>
    <col min="6660" max="6660" width="15.140625" style="1" customWidth="1"/>
    <col min="6661" max="6662" width="12" style="1" customWidth="1"/>
    <col min="6663" max="6664" width="13.85546875" style="1" customWidth="1"/>
    <col min="6665" max="6665" width="51.5703125" style="1" customWidth="1"/>
    <col min="6666" max="6913" width="9.140625" style="1"/>
    <col min="6914" max="6914" width="8.28515625" style="1" customWidth="1"/>
    <col min="6915" max="6915" width="10.5703125" style="1" customWidth="1"/>
    <col min="6916" max="6916" width="15.140625" style="1" customWidth="1"/>
    <col min="6917" max="6918" width="12" style="1" customWidth="1"/>
    <col min="6919" max="6920" width="13.85546875" style="1" customWidth="1"/>
    <col min="6921" max="6921" width="51.5703125" style="1" customWidth="1"/>
    <col min="6922" max="7169" width="9.140625" style="1"/>
    <col min="7170" max="7170" width="8.28515625" style="1" customWidth="1"/>
    <col min="7171" max="7171" width="10.5703125" style="1" customWidth="1"/>
    <col min="7172" max="7172" width="15.140625" style="1" customWidth="1"/>
    <col min="7173" max="7174" width="12" style="1" customWidth="1"/>
    <col min="7175" max="7176" width="13.85546875" style="1" customWidth="1"/>
    <col min="7177" max="7177" width="51.5703125" style="1" customWidth="1"/>
    <col min="7178" max="7425" width="9.140625" style="1"/>
    <col min="7426" max="7426" width="8.28515625" style="1" customWidth="1"/>
    <col min="7427" max="7427" width="10.5703125" style="1" customWidth="1"/>
    <col min="7428" max="7428" width="15.140625" style="1" customWidth="1"/>
    <col min="7429" max="7430" width="12" style="1" customWidth="1"/>
    <col min="7431" max="7432" width="13.85546875" style="1" customWidth="1"/>
    <col min="7433" max="7433" width="51.5703125" style="1" customWidth="1"/>
    <col min="7434" max="7681" width="9.140625" style="1"/>
    <col min="7682" max="7682" width="8.28515625" style="1" customWidth="1"/>
    <col min="7683" max="7683" width="10.5703125" style="1" customWidth="1"/>
    <col min="7684" max="7684" width="15.140625" style="1" customWidth="1"/>
    <col min="7685" max="7686" width="12" style="1" customWidth="1"/>
    <col min="7687" max="7688" width="13.85546875" style="1" customWidth="1"/>
    <col min="7689" max="7689" width="51.5703125" style="1" customWidth="1"/>
    <col min="7690" max="7937" width="9.140625" style="1"/>
    <col min="7938" max="7938" width="8.28515625" style="1" customWidth="1"/>
    <col min="7939" max="7939" width="10.5703125" style="1" customWidth="1"/>
    <col min="7940" max="7940" width="15.140625" style="1" customWidth="1"/>
    <col min="7941" max="7942" width="12" style="1" customWidth="1"/>
    <col min="7943" max="7944" width="13.85546875" style="1" customWidth="1"/>
    <col min="7945" max="7945" width="51.5703125" style="1" customWidth="1"/>
    <col min="7946" max="8193" width="9.140625" style="1"/>
    <col min="8194" max="8194" width="8.28515625" style="1" customWidth="1"/>
    <col min="8195" max="8195" width="10.5703125" style="1" customWidth="1"/>
    <col min="8196" max="8196" width="15.140625" style="1" customWidth="1"/>
    <col min="8197" max="8198" width="12" style="1" customWidth="1"/>
    <col min="8199" max="8200" width="13.85546875" style="1" customWidth="1"/>
    <col min="8201" max="8201" width="51.5703125" style="1" customWidth="1"/>
    <col min="8202" max="8449" width="9.140625" style="1"/>
    <col min="8450" max="8450" width="8.28515625" style="1" customWidth="1"/>
    <col min="8451" max="8451" width="10.5703125" style="1" customWidth="1"/>
    <col min="8452" max="8452" width="15.140625" style="1" customWidth="1"/>
    <col min="8453" max="8454" width="12" style="1" customWidth="1"/>
    <col min="8455" max="8456" width="13.85546875" style="1" customWidth="1"/>
    <col min="8457" max="8457" width="51.5703125" style="1" customWidth="1"/>
    <col min="8458" max="8705" width="9.140625" style="1"/>
    <col min="8706" max="8706" width="8.28515625" style="1" customWidth="1"/>
    <col min="8707" max="8707" width="10.5703125" style="1" customWidth="1"/>
    <col min="8708" max="8708" width="15.140625" style="1" customWidth="1"/>
    <col min="8709" max="8710" width="12" style="1" customWidth="1"/>
    <col min="8711" max="8712" width="13.85546875" style="1" customWidth="1"/>
    <col min="8713" max="8713" width="51.5703125" style="1" customWidth="1"/>
    <col min="8714" max="8961" width="9.140625" style="1"/>
    <col min="8962" max="8962" width="8.28515625" style="1" customWidth="1"/>
    <col min="8963" max="8963" width="10.5703125" style="1" customWidth="1"/>
    <col min="8964" max="8964" width="15.140625" style="1" customWidth="1"/>
    <col min="8965" max="8966" width="12" style="1" customWidth="1"/>
    <col min="8967" max="8968" width="13.85546875" style="1" customWidth="1"/>
    <col min="8969" max="8969" width="51.5703125" style="1" customWidth="1"/>
    <col min="8970" max="9217" width="9.140625" style="1"/>
    <col min="9218" max="9218" width="8.28515625" style="1" customWidth="1"/>
    <col min="9219" max="9219" width="10.5703125" style="1" customWidth="1"/>
    <col min="9220" max="9220" width="15.140625" style="1" customWidth="1"/>
    <col min="9221" max="9222" width="12" style="1" customWidth="1"/>
    <col min="9223" max="9224" width="13.85546875" style="1" customWidth="1"/>
    <col min="9225" max="9225" width="51.5703125" style="1" customWidth="1"/>
    <col min="9226" max="9473" width="9.140625" style="1"/>
    <col min="9474" max="9474" width="8.28515625" style="1" customWidth="1"/>
    <col min="9475" max="9475" width="10.5703125" style="1" customWidth="1"/>
    <col min="9476" max="9476" width="15.140625" style="1" customWidth="1"/>
    <col min="9477" max="9478" width="12" style="1" customWidth="1"/>
    <col min="9479" max="9480" width="13.85546875" style="1" customWidth="1"/>
    <col min="9481" max="9481" width="51.5703125" style="1" customWidth="1"/>
    <col min="9482" max="9729" width="9.140625" style="1"/>
    <col min="9730" max="9730" width="8.28515625" style="1" customWidth="1"/>
    <col min="9731" max="9731" width="10.5703125" style="1" customWidth="1"/>
    <col min="9732" max="9732" width="15.140625" style="1" customWidth="1"/>
    <col min="9733" max="9734" width="12" style="1" customWidth="1"/>
    <col min="9735" max="9736" width="13.85546875" style="1" customWidth="1"/>
    <col min="9737" max="9737" width="51.5703125" style="1" customWidth="1"/>
    <col min="9738" max="9985" width="9.140625" style="1"/>
    <col min="9986" max="9986" width="8.28515625" style="1" customWidth="1"/>
    <col min="9987" max="9987" width="10.5703125" style="1" customWidth="1"/>
    <col min="9988" max="9988" width="15.140625" style="1" customWidth="1"/>
    <col min="9989" max="9990" width="12" style="1" customWidth="1"/>
    <col min="9991" max="9992" width="13.85546875" style="1" customWidth="1"/>
    <col min="9993" max="9993" width="51.5703125" style="1" customWidth="1"/>
    <col min="9994" max="10241" width="9.140625" style="1"/>
    <col min="10242" max="10242" width="8.28515625" style="1" customWidth="1"/>
    <col min="10243" max="10243" width="10.5703125" style="1" customWidth="1"/>
    <col min="10244" max="10244" width="15.140625" style="1" customWidth="1"/>
    <col min="10245" max="10246" width="12" style="1" customWidth="1"/>
    <col min="10247" max="10248" width="13.85546875" style="1" customWidth="1"/>
    <col min="10249" max="10249" width="51.5703125" style="1" customWidth="1"/>
    <col min="10250" max="10497" width="9.140625" style="1"/>
    <col min="10498" max="10498" width="8.28515625" style="1" customWidth="1"/>
    <col min="10499" max="10499" width="10.5703125" style="1" customWidth="1"/>
    <col min="10500" max="10500" width="15.140625" style="1" customWidth="1"/>
    <col min="10501" max="10502" width="12" style="1" customWidth="1"/>
    <col min="10503" max="10504" width="13.85546875" style="1" customWidth="1"/>
    <col min="10505" max="10505" width="51.5703125" style="1" customWidth="1"/>
    <col min="10506" max="10753" width="9.140625" style="1"/>
    <col min="10754" max="10754" width="8.28515625" style="1" customWidth="1"/>
    <col min="10755" max="10755" width="10.5703125" style="1" customWidth="1"/>
    <col min="10756" max="10756" width="15.140625" style="1" customWidth="1"/>
    <col min="10757" max="10758" width="12" style="1" customWidth="1"/>
    <col min="10759" max="10760" width="13.85546875" style="1" customWidth="1"/>
    <col min="10761" max="10761" width="51.5703125" style="1" customWidth="1"/>
    <col min="10762" max="11009" width="9.140625" style="1"/>
    <col min="11010" max="11010" width="8.28515625" style="1" customWidth="1"/>
    <col min="11011" max="11011" width="10.5703125" style="1" customWidth="1"/>
    <col min="11012" max="11012" width="15.140625" style="1" customWidth="1"/>
    <col min="11013" max="11014" width="12" style="1" customWidth="1"/>
    <col min="11015" max="11016" width="13.85546875" style="1" customWidth="1"/>
    <col min="11017" max="11017" width="51.5703125" style="1" customWidth="1"/>
    <col min="11018" max="11265" width="9.140625" style="1"/>
    <col min="11266" max="11266" width="8.28515625" style="1" customWidth="1"/>
    <col min="11267" max="11267" width="10.5703125" style="1" customWidth="1"/>
    <col min="11268" max="11268" width="15.140625" style="1" customWidth="1"/>
    <col min="11269" max="11270" width="12" style="1" customWidth="1"/>
    <col min="11271" max="11272" width="13.85546875" style="1" customWidth="1"/>
    <col min="11273" max="11273" width="51.5703125" style="1" customWidth="1"/>
    <col min="11274" max="11521" width="9.140625" style="1"/>
    <col min="11522" max="11522" width="8.28515625" style="1" customWidth="1"/>
    <col min="11523" max="11523" width="10.5703125" style="1" customWidth="1"/>
    <col min="11524" max="11524" width="15.140625" style="1" customWidth="1"/>
    <col min="11525" max="11526" width="12" style="1" customWidth="1"/>
    <col min="11527" max="11528" width="13.85546875" style="1" customWidth="1"/>
    <col min="11529" max="11529" width="51.5703125" style="1" customWidth="1"/>
    <col min="11530" max="11777" width="9.140625" style="1"/>
    <col min="11778" max="11778" width="8.28515625" style="1" customWidth="1"/>
    <col min="11779" max="11779" width="10.5703125" style="1" customWidth="1"/>
    <col min="11780" max="11780" width="15.140625" style="1" customWidth="1"/>
    <col min="11781" max="11782" width="12" style="1" customWidth="1"/>
    <col min="11783" max="11784" width="13.85546875" style="1" customWidth="1"/>
    <col min="11785" max="11785" width="51.5703125" style="1" customWidth="1"/>
    <col min="11786" max="12033" width="9.140625" style="1"/>
    <col min="12034" max="12034" width="8.28515625" style="1" customWidth="1"/>
    <col min="12035" max="12035" width="10.5703125" style="1" customWidth="1"/>
    <col min="12036" max="12036" width="15.140625" style="1" customWidth="1"/>
    <col min="12037" max="12038" width="12" style="1" customWidth="1"/>
    <col min="12039" max="12040" width="13.85546875" style="1" customWidth="1"/>
    <col min="12041" max="12041" width="51.5703125" style="1" customWidth="1"/>
    <col min="12042" max="12289" width="9.140625" style="1"/>
    <col min="12290" max="12290" width="8.28515625" style="1" customWidth="1"/>
    <col min="12291" max="12291" width="10.5703125" style="1" customWidth="1"/>
    <col min="12292" max="12292" width="15.140625" style="1" customWidth="1"/>
    <col min="12293" max="12294" width="12" style="1" customWidth="1"/>
    <col min="12295" max="12296" width="13.85546875" style="1" customWidth="1"/>
    <col min="12297" max="12297" width="51.5703125" style="1" customWidth="1"/>
    <col min="12298" max="12545" width="9.140625" style="1"/>
    <col min="12546" max="12546" width="8.28515625" style="1" customWidth="1"/>
    <col min="12547" max="12547" width="10.5703125" style="1" customWidth="1"/>
    <col min="12548" max="12548" width="15.140625" style="1" customWidth="1"/>
    <col min="12549" max="12550" width="12" style="1" customWidth="1"/>
    <col min="12551" max="12552" width="13.85546875" style="1" customWidth="1"/>
    <col min="12553" max="12553" width="51.5703125" style="1" customWidth="1"/>
    <col min="12554" max="12801" width="9.140625" style="1"/>
    <col min="12802" max="12802" width="8.28515625" style="1" customWidth="1"/>
    <col min="12803" max="12803" width="10.5703125" style="1" customWidth="1"/>
    <col min="12804" max="12804" width="15.140625" style="1" customWidth="1"/>
    <col min="12805" max="12806" width="12" style="1" customWidth="1"/>
    <col min="12807" max="12808" width="13.85546875" style="1" customWidth="1"/>
    <col min="12809" max="12809" width="51.5703125" style="1" customWidth="1"/>
    <col min="12810" max="13057" width="9.140625" style="1"/>
    <col min="13058" max="13058" width="8.28515625" style="1" customWidth="1"/>
    <col min="13059" max="13059" width="10.5703125" style="1" customWidth="1"/>
    <col min="13060" max="13060" width="15.140625" style="1" customWidth="1"/>
    <col min="13061" max="13062" width="12" style="1" customWidth="1"/>
    <col min="13063" max="13064" width="13.85546875" style="1" customWidth="1"/>
    <col min="13065" max="13065" width="51.5703125" style="1" customWidth="1"/>
    <col min="13066" max="13313" width="9.140625" style="1"/>
    <col min="13314" max="13314" width="8.28515625" style="1" customWidth="1"/>
    <col min="13315" max="13315" width="10.5703125" style="1" customWidth="1"/>
    <col min="13316" max="13316" width="15.140625" style="1" customWidth="1"/>
    <col min="13317" max="13318" width="12" style="1" customWidth="1"/>
    <col min="13319" max="13320" width="13.85546875" style="1" customWidth="1"/>
    <col min="13321" max="13321" width="51.5703125" style="1" customWidth="1"/>
    <col min="13322" max="13569" width="9.140625" style="1"/>
    <col min="13570" max="13570" width="8.28515625" style="1" customWidth="1"/>
    <col min="13571" max="13571" width="10.5703125" style="1" customWidth="1"/>
    <col min="13572" max="13572" width="15.140625" style="1" customWidth="1"/>
    <col min="13573" max="13574" width="12" style="1" customWidth="1"/>
    <col min="13575" max="13576" width="13.85546875" style="1" customWidth="1"/>
    <col min="13577" max="13577" width="51.5703125" style="1" customWidth="1"/>
    <col min="13578" max="13825" width="9.140625" style="1"/>
    <col min="13826" max="13826" width="8.28515625" style="1" customWidth="1"/>
    <col min="13827" max="13827" width="10.5703125" style="1" customWidth="1"/>
    <col min="13828" max="13828" width="15.140625" style="1" customWidth="1"/>
    <col min="13829" max="13830" width="12" style="1" customWidth="1"/>
    <col min="13831" max="13832" width="13.85546875" style="1" customWidth="1"/>
    <col min="13833" max="13833" width="51.5703125" style="1" customWidth="1"/>
    <col min="13834" max="14081" width="9.140625" style="1"/>
    <col min="14082" max="14082" width="8.28515625" style="1" customWidth="1"/>
    <col min="14083" max="14083" width="10.5703125" style="1" customWidth="1"/>
    <col min="14084" max="14084" width="15.140625" style="1" customWidth="1"/>
    <col min="14085" max="14086" width="12" style="1" customWidth="1"/>
    <col min="14087" max="14088" width="13.85546875" style="1" customWidth="1"/>
    <col min="14089" max="14089" width="51.5703125" style="1" customWidth="1"/>
    <col min="14090" max="14337" width="9.140625" style="1"/>
    <col min="14338" max="14338" width="8.28515625" style="1" customWidth="1"/>
    <col min="14339" max="14339" width="10.5703125" style="1" customWidth="1"/>
    <col min="14340" max="14340" width="15.140625" style="1" customWidth="1"/>
    <col min="14341" max="14342" width="12" style="1" customWidth="1"/>
    <col min="14343" max="14344" width="13.85546875" style="1" customWidth="1"/>
    <col min="14345" max="14345" width="51.5703125" style="1" customWidth="1"/>
    <col min="14346" max="14593" width="9.140625" style="1"/>
    <col min="14594" max="14594" width="8.28515625" style="1" customWidth="1"/>
    <col min="14595" max="14595" width="10.5703125" style="1" customWidth="1"/>
    <col min="14596" max="14596" width="15.140625" style="1" customWidth="1"/>
    <col min="14597" max="14598" width="12" style="1" customWidth="1"/>
    <col min="14599" max="14600" width="13.85546875" style="1" customWidth="1"/>
    <col min="14601" max="14601" width="51.5703125" style="1" customWidth="1"/>
    <col min="14602" max="14849" width="9.140625" style="1"/>
    <col min="14850" max="14850" width="8.28515625" style="1" customWidth="1"/>
    <col min="14851" max="14851" width="10.5703125" style="1" customWidth="1"/>
    <col min="14852" max="14852" width="15.140625" style="1" customWidth="1"/>
    <col min="14853" max="14854" width="12" style="1" customWidth="1"/>
    <col min="14855" max="14856" width="13.85546875" style="1" customWidth="1"/>
    <col min="14857" max="14857" width="51.5703125" style="1" customWidth="1"/>
    <col min="14858" max="15105" width="9.140625" style="1"/>
    <col min="15106" max="15106" width="8.28515625" style="1" customWidth="1"/>
    <col min="15107" max="15107" width="10.5703125" style="1" customWidth="1"/>
    <col min="15108" max="15108" width="15.140625" style="1" customWidth="1"/>
    <col min="15109" max="15110" width="12" style="1" customWidth="1"/>
    <col min="15111" max="15112" width="13.85546875" style="1" customWidth="1"/>
    <col min="15113" max="15113" width="51.5703125" style="1" customWidth="1"/>
    <col min="15114" max="15361" width="9.140625" style="1"/>
    <col min="15362" max="15362" width="8.28515625" style="1" customWidth="1"/>
    <col min="15363" max="15363" width="10.5703125" style="1" customWidth="1"/>
    <col min="15364" max="15364" width="15.140625" style="1" customWidth="1"/>
    <col min="15365" max="15366" width="12" style="1" customWidth="1"/>
    <col min="15367" max="15368" width="13.85546875" style="1" customWidth="1"/>
    <col min="15369" max="15369" width="51.5703125" style="1" customWidth="1"/>
    <col min="15370" max="15617" width="9.140625" style="1"/>
    <col min="15618" max="15618" width="8.28515625" style="1" customWidth="1"/>
    <col min="15619" max="15619" width="10.5703125" style="1" customWidth="1"/>
    <col min="15620" max="15620" width="15.140625" style="1" customWidth="1"/>
    <col min="15621" max="15622" width="12" style="1" customWidth="1"/>
    <col min="15623" max="15624" width="13.85546875" style="1" customWidth="1"/>
    <col min="15625" max="15625" width="51.5703125" style="1" customWidth="1"/>
    <col min="15626" max="15873" width="9.140625" style="1"/>
    <col min="15874" max="15874" width="8.28515625" style="1" customWidth="1"/>
    <col min="15875" max="15875" width="10.5703125" style="1" customWidth="1"/>
    <col min="15876" max="15876" width="15.140625" style="1" customWidth="1"/>
    <col min="15877" max="15878" width="12" style="1" customWidth="1"/>
    <col min="15879" max="15880" width="13.85546875" style="1" customWidth="1"/>
    <col min="15881" max="15881" width="51.5703125" style="1" customWidth="1"/>
    <col min="15882" max="16129" width="9.140625" style="1"/>
    <col min="16130" max="16130" width="8.28515625" style="1" customWidth="1"/>
    <col min="16131" max="16131" width="10.5703125" style="1" customWidth="1"/>
    <col min="16132" max="16132" width="15.140625" style="1" customWidth="1"/>
    <col min="16133" max="16134" width="12" style="1" customWidth="1"/>
    <col min="16135" max="16136" width="13.85546875" style="1" customWidth="1"/>
    <col min="16137" max="16137" width="51.5703125" style="1" customWidth="1"/>
    <col min="16138" max="16384" width="9.140625" style="1"/>
  </cols>
  <sheetData>
    <row r="1" spans="1:9" ht="56.25" customHeight="1">
      <c r="A1" s="81"/>
      <c r="B1" s="81"/>
      <c r="C1" s="82" t="s">
        <v>293</v>
      </c>
      <c r="D1" s="82"/>
      <c r="E1" s="83"/>
      <c r="F1" s="83"/>
      <c r="G1" s="83"/>
      <c r="H1" s="1270" t="s">
        <v>583</v>
      </c>
      <c r="I1" s="1270"/>
    </row>
    <row r="2" spans="1:9" ht="45" customHeight="1">
      <c r="A2" s="1387" t="s">
        <v>294</v>
      </c>
      <c r="B2" s="1387"/>
      <c r="C2" s="1387"/>
      <c r="D2" s="1387"/>
      <c r="E2" s="1387"/>
      <c r="F2" s="1387"/>
      <c r="G2" s="1387"/>
      <c r="H2" s="1387"/>
      <c r="I2" s="1387"/>
    </row>
    <row r="3" spans="1:9" ht="15.75" thickBot="1">
      <c r="A3" s="77"/>
      <c r="B3" s="77"/>
      <c r="C3" s="77"/>
      <c r="D3" s="80"/>
      <c r="E3" s="77"/>
      <c r="F3" s="77"/>
      <c r="G3" s="77"/>
      <c r="H3" s="77"/>
      <c r="I3" s="5" t="s">
        <v>0</v>
      </c>
    </row>
    <row r="4" spans="1:9" ht="15.75" thickBot="1">
      <c r="A4" s="1388" t="s">
        <v>2</v>
      </c>
      <c r="B4" s="1388" t="s">
        <v>3</v>
      </c>
      <c r="C4" s="1390" t="s">
        <v>295</v>
      </c>
      <c r="D4" s="1409" t="s">
        <v>296</v>
      </c>
      <c r="E4" s="1391" t="s">
        <v>27</v>
      </c>
      <c r="F4" s="1408" t="s">
        <v>674</v>
      </c>
      <c r="G4" s="1391"/>
      <c r="H4" s="1391" t="s">
        <v>297</v>
      </c>
      <c r="I4" s="1388" t="s">
        <v>298</v>
      </c>
    </row>
    <row r="5" spans="1:9" ht="15.75" customHeight="1" thickBot="1">
      <c r="A5" s="1388"/>
      <c r="B5" s="1388"/>
      <c r="C5" s="1390"/>
      <c r="D5" s="1410"/>
      <c r="E5" s="1391"/>
      <c r="F5" s="1408" t="s">
        <v>25</v>
      </c>
      <c r="G5" s="1391" t="s">
        <v>675</v>
      </c>
      <c r="H5" s="1391"/>
      <c r="I5" s="1388"/>
    </row>
    <row r="6" spans="1:9" ht="15.75" customHeight="1" thickBot="1">
      <c r="A6" s="1388"/>
      <c r="B6" s="1388"/>
      <c r="C6" s="1390"/>
      <c r="D6" s="1411"/>
      <c r="E6" s="1391"/>
      <c r="F6" s="1408"/>
      <c r="G6" s="1391"/>
      <c r="H6" s="1391"/>
      <c r="I6" s="1388"/>
    </row>
    <row r="7" spans="1:9" ht="33.75" customHeight="1" thickBot="1">
      <c r="A7" s="1399" t="s">
        <v>239</v>
      </c>
      <c r="B7" s="1403" t="s">
        <v>299</v>
      </c>
      <c r="C7" s="1404"/>
      <c r="D7" s="1405"/>
      <c r="E7" s="669">
        <f>SUM(E8)</f>
        <v>300000</v>
      </c>
      <c r="F7" s="670">
        <f>SUM(F8)</f>
        <v>300000</v>
      </c>
      <c r="G7" s="671">
        <f>SUM(G8)</f>
        <v>0</v>
      </c>
      <c r="H7" s="672"/>
      <c r="I7" s="673"/>
    </row>
    <row r="8" spans="1:9" ht="125.25" customHeight="1" thickBot="1">
      <c r="A8" s="1400"/>
      <c r="B8" s="488" t="s">
        <v>45</v>
      </c>
      <c r="C8" s="489" t="s">
        <v>301</v>
      </c>
      <c r="D8" s="497" t="s">
        <v>677</v>
      </c>
      <c r="E8" s="490">
        <f>SUM(F8:G8)</f>
        <v>300000</v>
      </c>
      <c r="F8" s="491">
        <v>300000</v>
      </c>
      <c r="G8" s="492">
        <v>0</v>
      </c>
      <c r="H8" s="482" t="s">
        <v>300</v>
      </c>
      <c r="I8" s="493" t="s">
        <v>678</v>
      </c>
    </row>
    <row r="9" spans="1:9" ht="23.25" customHeight="1" thickBot="1">
      <c r="A9" s="1406" t="s">
        <v>302</v>
      </c>
      <c r="B9" s="1406"/>
      <c r="C9" s="1407"/>
      <c r="D9" s="674"/>
      <c r="E9" s="675">
        <f>SUM(E7)</f>
        <v>300000</v>
      </c>
      <c r="F9" s="675">
        <f>SUM(F7)</f>
        <v>300000</v>
      </c>
      <c r="G9" s="676">
        <f>SUM(G7)</f>
        <v>0</v>
      </c>
      <c r="H9" s="89"/>
      <c r="I9" s="677"/>
    </row>
  </sheetData>
  <mergeCells count="15">
    <mergeCell ref="B7:D7"/>
    <mergeCell ref="G5:G6"/>
    <mergeCell ref="A7:A8"/>
    <mergeCell ref="A9:C9"/>
    <mergeCell ref="H1:I1"/>
    <mergeCell ref="A2:I2"/>
    <mergeCell ref="A4:A6"/>
    <mergeCell ref="B4:B6"/>
    <mergeCell ref="C4:C6"/>
    <mergeCell ref="E4:E6"/>
    <mergeCell ref="F4:G4"/>
    <mergeCell ref="H4:H6"/>
    <mergeCell ref="I4:I6"/>
    <mergeCell ref="F5:F6"/>
    <mergeCell ref="D4:D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18</vt:i4>
      </vt:variant>
    </vt:vector>
  </HeadingPairs>
  <TitlesOfParts>
    <vt:vector size="37" baseType="lpstr">
      <vt:lpstr>Tabela Nr 1</vt:lpstr>
      <vt:lpstr>Tabela Nr 2</vt:lpstr>
      <vt:lpstr>Tabela Nr 3</vt:lpstr>
      <vt:lpstr>Załącznik Nr 1</vt:lpstr>
      <vt:lpstr>Załącznik Nr 2</vt:lpstr>
      <vt:lpstr>Zał Nr 3</vt:lpstr>
      <vt:lpstr>Załącznik Nr 4</vt:lpstr>
      <vt:lpstr>Załącznik Nr 5</vt:lpstr>
      <vt:lpstr>Załącznik Nr 6</vt:lpstr>
      <vt:lpstr>Załącznik Nr 7</vt:lpstr>
      <vt:lpstr>Zał Nr 8</vt:lpstr>
      <vt:lpstr>Zał Nr 9</vt:lpstr>
      <vt:lpstr>Zał Nr 10</vt:lpstr>
      <vt:lpstr>Zał Nr 11</vt:lpstr>
      <vt:lpstr>Załacznik Nr 12 adm.doch.</vt:lpstr>
      <vt:lpstr>Załącznik Nr 12 adm.rzad.wyd.</vt:lpstr>
      <vt:lpstr>adm.rząd+</vt:lpstr>
      <vt:lpstr>Załącznik Nr 13</vt:lpstr>
      <vt:lpstr>Załącznik Nr 14</vt:lpstr>
      <vt:lpstr>'Tabela Nr 1'!Obszar_wydruku</vt:lpstr>
      <vt:lpstr>'Tabela Nr 2'!Obszar_wydruku</vt:lpstr>
      <vt:lpstr>'Tabela Nr 3'!Obszar_wydruku</vt:lpstr>
      <vt:lpstr>'Zał Nr 10'!Obszar_wydruku</vt:lpstr>
      <vt:lpstr>'Zał Nr 11'!Obszar_wydruku</vt:lpstr>
      <vt:lpstr>'Zał Nr 3'!Obszar_wydruku</vt:lpstr>
      <vt:lpstr>'Zał Nr 8'!Obszar_wydruku</vt:lpstr>
      <vt:lpstr>'Zał Nr 9'!Obszar_wydruku</vt:lpstr>
      <vt:lpstr>'Załacznik Nr 12 adm.doch.'!Obszar_wydruku</vt:lpstr>
      <vt:lpstr>'Załącznik Nr 1'!Obszar_wydruku</vt:lpstr>
      <vt:lpstr>'Załącznik Nr 12 adm.rzad.wyd.'!Obszar_wydruku</vt:lpstr>
      <vt:lpstr>'Załącznik Nr 13'!Obszar_wydruku</vt:lpstr>
      <vt:lpstr>'Załącznik Nr 14'!Obszar_wydruku</vt:lpstr>
      <vt:lpstr>'Załącznik Nr 2'!Obszar_wydruku</vt:lpstr>
      <vt:lpstr>'Tabela Nr 1'!Tytuły_wydruku</vt:lpstr>
      <vt:lpstr>'Tabela Nr 2'!Tytuły_wydruku</vt:lpstr>
      <vt:lpstr>'Tabela Nr 3'!Tytuły_wydruku</vt:lpstr>
      <vt:lpstr>'Załącznik Nr 12 adm.rzad.wyd.'!Tytuły_wydruku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2012-11-08T13:26:53Z</dcterms:modified>
</cp:coreProperties>
</file>