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F\BFI\SEJMIK\sejmik 2022\grudzień 2022\uchała grudzień 2022\"/>
    </mc:Choice>
  </mc:AlternateContent>
  <xr:revisionPtr revIDLastSave="0" documentId="13_ncr:1_{853DB66D-9225-48E3-8B62-988646810F1A}" xr6:coauthVersionLast="36" xr6:coauthVersionMax="36" xr10:uidLastSave="{00000000-0000-0000-0000-000000000000}"/>
  <bookViews>
    <workbookView xWindow="0" yWindow="0" windowWidth="28800" windowHeight="12435" activeTab="1" xr2:uid="{00000000-000D-0000-FFFF-FFFF00000000}"/>
  </bookViews>
  <sheets>
    <sheet name="dochody " sheetId="13" r:id="rId1"/>
    <sheet name="wydatki" sheetId="15" r:id="rId2"/>
  </sheets>
  <definedNames>
    <definedName name="_xlnm.Print_Area" localSheetId="0">'dochody '!$A$1:$F$23</definedName>
    <definedName name="_xlnm.Print_Area" localSheetId="1">wydatki!$A$1:$H$39</definedName>
    <definedName name="_xlnm.Print_Titles" localSheetId="0">'dochody '!$2:$3</definedName>
    <definedName name="_xlnm.Print_Titles" localSheetId="1">wydatki!$1:$2</definedName>
  </definedNames>
  <calcPr calcId="191029"/>
</workbook>
</file>

<file path=xl/calcChain.xml><?xml version="1.0" encoding="utf-8"?>
<calcChain xmlns="http://schemas.openxmlformats.org/spreadsheetml/2006/main">
  <c r="D28" i="15" l="1"/>
  <c r="D19" i="15" l="1"/>
  <c r="J6" i="15"/>
  <c r="I6" i="15"/>
  <c r="E37" i="15" l="1"/>
  <c r="D37" i="15"/>
  <c r="D22" i="13"/>
  <c r="C22" i="13"/>
  <c r="D4" i="15" l="1"/>
  <c r="D5" i="15" l="1"/>
  <c r="C13" i="13" l="1"/>
  <c r="J8" i="15" l="1"/>
  <c r="C10" i="13" l="1"/>
  <c r="D12" i="15"/>
  <c r="C9" i="13" l="1"/>
  <c r="D25" i="15"/>
  <c r="J22" i="15"/>
  <c r="D20" i="15"/>
  <c r="D16" i="15"/>
  <c r="D11" i="15"/>
  <c r="D7" i="15"/>
  <c r="G11" i="13" l="1"/>
  <c r="D38" i="15"/>
  <c r="C20" i="13" l="1"/>
  <c r="C23" i="13" l="1"/>
</calcChain>
</file>

<file path=xl/sharedStrings.xml><?xml version="1.0" encoding="utf-8"?>
<sst xmlns="http://schemas.openxmlformats.org/spreadsheetml/2006/main" count="164" uniqueCount="115">
  <si>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</si>
  <si>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</si>
  <si>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</si>
  <si>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</si>
  <si>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</si>
  <si>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</si>
  <si>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</si>
  <si>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WYDATKI</t>
  </si>
  <si>
    <t>Jednostka realizująca</t>
  </si>
  <si>
    <t>DOCHODY</t>
  </si>
  <si>
    <t>Źródło</t>
  </si>
  <si>
    <t>Ogółem plan dochodów</t>
  </si>
  <si>
    <t>750</t>
  </si>
  <si>
    <t>851</t>
  </si>
  <si>
    <t>Lp.</t>
  </si>
  <si>
    <t>Dep. RR</t>
  </si>
  <si>
    <t>Dep. OZ</t>
  </si>
  <si>
    <t>600</t>
  </si>
  <si>
    <t>Dep. DT</t>
  </si>
  <si>
    <t xml:space="preserve">Dep. RP </t>
  </si>
  <si>
    <t xml:space="preserve">                                        </t>
  </si>
  <si>
    <t>Dochody z tytułu subwencji ogólnej z budżetu państwa - część oświatowa.</t>
  </si>
  <si>
    <t>BF</t>
  </si>
  <si>
    <t>754</t>
  </si>
  <si>
    <t>60001</t>
  </si>
  <si>
    <t>Dochody z tytułu dotacji celowej z budżetu państwa na współfinansowanie projektów realizowanych przez beneficjentów w ramach RPO WP na lata 2014-2020.</t>
  </si>
  <si>
    <t>Dep. RP</t>
  </si>
  <si>
    <t>Dochody z tytułu dotacji celowej z budżetu państwa na finansowanie wydatków objętych Pomocą Techniczną Regionalnego Programu Operacyjnego Województwa Podkarpackiego na lata 2014-2020</t>
  </si>
  <si>
    <t>750
853</t>
  </si>
  <si>
    <t>75018
75095
85332</t>
  </si>
  <si>
    <t xml:space="preserve">Dep. RP/ Dep. OR/ WUP </t>
  </si>
  <si>
    <t>150
801
852
853</t>
  </si>
  <si>
    <t>15011
80195
85295
85395</t>
  </si>
  <si>
    <t>WUP</t>
  </si>
  <si>
    <t>921</t>
  </si>
  <si>
    <t xml:space="preserve">PZDW </t>
  </si>
  <si>
    <t>Dochody z tytułu środków pochodzących z budżetu Unii Europejskiej na realizację projektów własnych w ramach Regionalnego Programu Operacyjnego Województwa Podkarpackiego na lata 2014-2020.</t>
  </si>
  <si>
    <t>852</t>
  </si>
  <si>
    <t>757</t>
  </si>
  <si>
    <t>Dep. OR</t>
  </si>
  <si>
    <t>700</t>
  </si>
  <si>
    <t>Dochody z tytułu środków z państwowych funduszy celowych na finansowanie lub dofinansowanie kosztów realizacji inwestycji i zakupów inwestycyjnych jednostek sektora finansów publicznych - Rządowy Fundusz Rozwoju Dróg.</t>
  </si>
  <si>
    <t>Dep. DO/
instytucje kultury</t>
  </si>
  <si>
    <r>
      <rPr>
        <b/>
        <u/>
        <sz val="17"/>
        <rFont val="Arial"/>
        <family val="2"/>
        <charset val="238"/>
      </rPr>
      <t xml:space="preserve">Zmniejszenie planu wydatków </t>
    </r>
    <r>
      <rPr>
        <sz val="17"/>
        <rFont val="Arial"/>
        <family val="2"/>
        <charset val="238"/>
      </rPr>
      <t>przeznaczonych na realizację zadania p. "Zagospodarowanie terenu wokół rzeki Przyrwa przy ul. Lubelskiej w Rzeszowie w celu utworzenia miejsc postojowych na potrzeby jednostek organizacyjnych Samorządu Województwa".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</si>
  <si>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na:
1) zakup sprzętu komputerowego, urządzeń skanująco-drukujących  i oprogramowania - 259.175,-zł,
2) zadanie pn. "Modernizacja infrastruktury sieciowej" - 46.951,-zł,
3) zadanie pn. "Aktualizacja systemu poczty" - 512.364,-zł.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</si>
  <si>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"Koszty opracowań, aktualizacji, ewaluacji, badań, recenzji, referatów i wynagrodzeń ekspertów na potrzeby programowania rozwoju społeczno-gospodarczego województwa oraz koszty organizacji prac zespołów, forów i innych gremiów powoływanych w związku z procesami programowania".</t>
    </r>
  </si>
  <si>
    <r>
      <rPr>
        <b/>
        <u/>
        <sz val="17"/>
        <rFont val="Arial"/>
        <family val="2"/>
        <charset val="238"/>
      </rPr>
      <t xml:space="preserve">Zmniejszenie planu wydatków </t>
    </r>
    <r>
      <rPr>
        <sz val="17"/>
        <rFont val="Arial"/>
        <family val="2"/>
        <charset val="238"/>
      </rPr>
      <t>przeznaczonych na  pomocy obywatelom Ukrainy.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</si>
  <si>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wydatki związane z kryzysem uchodźczym spowodowanym wojną w Ukrainie w zakresie dotacji celowych dla ochotniczych straży pożarnych.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</si>
  <si>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udzielenie poręczeń zaciągniętych kredytów i pożyczek przez szpitale.</t>
    </r>
  </si>
  <si>
    <r>
      <rPr>
        <b/>
        <u/>
        <sz val="17"/>
        <rFont val="Arial"/>
        <family val="2"/>
        <charset val="238"/>
      </rPr>
      <t>Zmniejszenie planu dotacji celowej</t>
    </r>
    <r>
      <rPr>
        <sz val="17"/>
        <rFont val="Arial"/>
        <family val="2"/>
        <charset val="238"/>
      </rPr>
      <t xml:space="preserve"> dla Arboretum i Zakładu Fizjografii w Bolestraszycach przeznaczonej na realizację zadania pn. "Modernizacja szklarni - etap II".</t>
    </r>
  </si>
  <si>
    <r>
      <rPr>
        <b/>
        <u/>
        <sz val="17"/>
        <rFont val="Arial"/>
        <family val="2"/>
        <charset val="238"/>
      </rPr>
      <t>Zwiększenie planu dotacji</t>
    </r>
    <r>
      <rPr>
        <sz val="17"/>
        <rFont val="Arial"/>
        <family val="2"/>
        <charset val="238"/>
      </rPr>
      <t xml:space="preserve"> podmiotowej dla Arboretum i Zakładu Fizjografii w Bolestraszycach z przeznaczeniem na dofinansowanie działalności bieżącej w zakresie realizowanych zadań statutowych.</t>
    </r>
  </si>
  <si>
    <r>
      <rPr>
        <b/>
        <u/>
        <sz val="17"/>
        <rFont val="Arial"/>
        <family val="2"/>
        <charset val="238"/>
      </rPr>
      <t xml:space="preserve">Zmniejszenie planu dotacji celowej </t>
    </r>
    <r>
      <rPr>
        <sz val="17"/>
        <rFont val="Arial"/>
        <family val="2"/>
        <charset val="238"/>
      </rPr>
      <t xml:space="preserve">dla Muzeum-Zamku w Łańcucie przeznaczonej na realizację zadania pn. "Wykonanie dokumentacji projektowej systemu automatycznego nawadniania wraz z niezbędnymi opiniami i uzgodnieniami umożliwiającymi otrzymanie decyzji administracyjnych (pozwolenia na budowę) oraz pełnienia nadzoru autorskiego". </t>
    </r>
  </si>
  <si>
    <r>
      <rPr>
        <b/>
        <u/>
        <sz val="17"/>
        <rFont val="Arial"/>
        <family val="2"/>
        <charset val="238"/>
      </rPr>
      <t xml:space="preserve">Zmniejszenie planu dotacji celowej </t>
    </r>
    <r>
      <rPr>
        <sz val="17"/>
        <rFont val="Arial"/>
        <family val="2"/>
        <charset val="238"/>
      </rPr>
      <t>dla Muzeum-Zamku w Łańcucie na realizację wskazanych zadań i programów przeznaczonej na wkład własny do zadania pn. "Prace remontowo-konserwatorskie i budowlane budynku Stajni".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</si>
  <si>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"Regulacja stanów prawnych gruntów pod zadania inwestycyjne na sieci dróg wojewódzkich zarządzanych przez PZDW " </t>
    </r>
  </si>
  <si>
    <t>758</t>
  </si>
  <si>
    <t>Dochody z tytułu środków pochodzących z budżetu Unii Europejskiej na realizację inwestycji drogowej realizowanej w ramach RPO WP na lata 2014-2020.</t>
  </si>
  <si>
    <t>Dochody z tytułu środków pochodzących z budżetu Unii Europejskiej na realizację inwestycji drogowej realizowanej w ramach POPW na lata 2014-2020.</t>
  </si>
  <si>
    <t>010</t>
  </si>
  <si>
    <t>01004</t>
  </si>
  <si>
    <t>Dochody realizowane przez Podkarpackie Biuro Geodezji i Terenów Rolnych w Rzeszowie.</t>
  </si>
  <si>
    <t>Dochody z tytułu wpływów z odsetek od lokat wolnych środków budżetowych.</t>
  </si>
  <si>
    <t>Dochody z tytułu sprzedaży mienia będącego w zasobie Województwa.</t>
  </si>
  <si>
    <t>Dochody z tytułu opłat eksploatacyjnych za wydobywanie węglowodorów ze złóż zlokalizowanych na terenie województwa podkarpackiego</t>
  </si>
  <si>
    <t>Dochody z tytułu dzierżawy autobusów szynowych.</t>
  </si>
  <si>
    <t>Dochody z tytułu środków pochodzących z budżetu UE na realizację zadania pn. "Budowa Podmiejskiej Kolei Aglomeracyjnej - PKA:Budowa i modernizacja linii kolejowej oraz infrastruktury przystankowej" w ramach Programu Operacyjnego Infrastruktura i Środowisko na lata 2014-2020.</t>
  </si>
  <si>
    <t>Dochody dotyczące realizacji projektu pn. "Przygotowanie dokumentacji technicznej i projektowej niezbędnej do rozbudowy sieci turystycznych tras rowerowych na terenie Bieszczad i włączenie ich do szlaku rowerowego Green Velo" w ramach Programu Operacyjnego Pomoc Techniczna 2014-2020, w tym z tytułu:
1) środków pochodzących z budżetu UE - 1.757.279,-zł,
2) dotacji celowej z budżetu państwa - 310.107,-zł.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</si>
  <si>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projektu pn. "Przygotowanie dokumentacji technicznej i projektowej niezbędnej do rozbudowy sieci turystycznych tras rowerowych na terenie Bieszczad i włączenie ich do szlaku rowerowego Green Velo" w ramach Programu Operacyjnego Pomoc Techniczna 2014-2020.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</si>
  <si>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Dep. RG</t>
  </si>
  <si>
    <t>Załącznik do uzasadnienia 
do projektu uchwały Sejmiku 
w sprawie zmian w budżecie 
Województwa Podkarpackiego na 2022 r</t>
  </si>
  <si>
    <t>PBGiTR</t>
  </si>
  <si>
    <t>PZDW</t>
  </si>
  <si>
    <t>Dep. OS</t>
  </si>
  <si>
    <r>
      <rPr>
        <b/>
        <u/>
        <sz val="17"/>
        <rFont val="Arial"/>
        <family val="2"/>
        <charset val="238"/>
      </rPr>
      <t>Zmniejszenie w planie wydatków</t>
    </r>
    <r>
      <rPr>
        <sz val="17"/>
        <rFont val="Arial"/>
        <family val="2"/>
        <charset val="238"/>
      </rPr>
      <t xml:space="preserve"> związanych z realizacją projektów Pomocy technicznej RPO WP 2014-2020, w tym:
1) pn. "Wsparcie procesu ewaluacji RPO WP 2014-2020 oraz przygotowań do perspektywy 2021-2027" - 11.642.000,- zł,
2) pn. „Wsparcie UMWP w Rzeszowie w związku z realizacją RPO WP w 2022 roku” - 966.800,- zł,
3) pn. „Pomoc techniczna RPO WP na lata 2014-2020 dla Wojewódzkiego Urzędu Pracy w Rzeszowie na rok 2022" - 1.000.000,- zł.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</si>
  <si>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rFont val="Arial"/>
        <family val="2"/>
        <charset val="238"/>
      </rPr>
      <t>Zmniejszenie w planie wydatków</t>
    </r>
    <r>
      <rPr>
        <sz val="17"/>
        <rFont val="Arial"/>
        <family val="2"/>
        <charset val="238"/>
      </rPr>
      <t xml:space="preserve"> dotyczących dotacji celowych na rzecz beneficjentów osi priorytetowych I-VI RPO WP na lata 2014-2020 realizujących projekty o charakterze rewitalizacyjnym w ramach RPO WP na lata 2014-2020.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</si>
  <si>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rFont val="Arial"/>
        <family val="2"/>
        <charset val="238"/>
      </rPr>
      <t>Zmniejszenie w planie wydatków</t>
    </r>
    <r>
      <rPr>
        <sz val="17"/>
        <rFont val="Arial"/>
        <family val="2"/>
        <charset val="238"/>
      </rPr>
      <t xml:space="preserve"> dotyczących dotacji celowych na rzecz beneficjentów osi priorytetowych I-VI RPO WP na lata 2014-2020 realizujących projekty o charakterze innym niż rewitalizacyjnym w ramach RPO WP na lata 2014-2020.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</si>
  <si>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rFont val="Arial"/>
        <family val="2"/>
        <charset val="238"/>
      </rPr>
      <t>Przeniesienia w planie dotacji celowej</t>
    </r>
    <r>
      <rPr>
        <sz val="17"/>
        <rFont val="Arial"/>
        <family val="2"/>
        <charset val="238"/>
      </rPr>
      <t xml:space="preserve"> dla Wojewódzkiego Domu Kultury w Rzeszowie dotyczący realizacji zadania pn. "Utworzenie podkarpackiego centrum nauki".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</si>
  <si>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Finansowanie wydatków</t>
  </si>
  <si>
    <r>
      <rPr>
        <b/>
        <u/>
        <sz val="17"/>
        <rFont val="Arial"/>
        <family val="2"/>
        <charset val="238"/>
      </rPr>
      <t>Zmniejszenie w planie wydatków</t>
    </r>
    <r>
      <rPr>
        <sz val="17"/>
        <rFont val="Arial"/>
        <family val="2"/>
        <charset val="238"/>
      </rPr>
      <t xml:space="preserve"> dotyczących dotacji celowych dla beneficjentów osi priorytetowej VII-IX RPO WP na lata 2014-2020 w ramach RPO WP na lata 2014-2020. 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</si>
  <si>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Dep. BF</t>
  </si>
  <si>
    <t xml:space="preserve">środki własne Samorządu Województwa </t>
  </si>
  <si>
    <t>dotacja celowa z budżetu państwa</t>
  </si>
  <si>
    <t>środki z UE - 1.757.279,-zł,
dotacja z budżetu państwa - 310.107,-zł
środki własne Samorządu Województwa - 230.654,-zł</t>
  </si>
  <si>
    <t>dotacja z budżetu państwa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</si>
  <si>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"Budowa obwodnicy Tyczyna w ciągu DW 878". 
</t>
    </r>
    <r>
      <rPr>
        <b/>
        <sz val="17"/>
        <rFont val="Arial"/>
        <family val="2"/>
        <charset val="238"/>
      </rPr>
      <t>Dotyczy przedsięwzięcia ujętego w wykazie przedsięwzięć do WPF</t>
    </r>
  </si>
  <si>
    <t>dotacja z budżetu państwa - 154.000,-zł,
środki własne Samorządu Województwa - 66.000,-zł.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</si>
  <si>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"Budowa obwodnicy Leska w ciągu DW 894 od DK 84 w m. Postołów do DW 894 w m. Huzele". 
</t>
    </r>
    <r>
      <rPr>
        <b/>
        <sz val="17"/>
        <rFont val="Arial"/>
        <family val="2"/>
        <charset val="238"/>
      </rPr>
      <t>Dotyczy przedsięwzięcia ujętego w wykazie przedsięwzięć do WPF</t>
    </r>
  </si>
  <si>
    <t>dotacja z budżetu państwa - 144.776,-zł,
środki własne Samorządu Województwa - 118.453,-zł.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</si>
  <si>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"Rozbudowa drogi wojewódzki nr 867 na odcinku Lubaczów do Basznia Górna" w ramach Programu Współpracy Transgranicznej Polska - Białoruś -  Ukraina 2014-2020. 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</si>
  <si>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"Budowa wschodniej obwodnicy Łańcuta w ciągu drogi wojewódzkiej nr 877  od węzła A4 "Łańcut" do drogi krajowej nr 94 w Głuchowie" realizowanego przy udziale środków z Rządowego Funduszu Rozwoju Dróg.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</si>
  <si>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środki z budżetu UE - 13.626.808,-zł
środki własnych Samorządu Województwa - 16.656.063,-zł.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</si>
  <si>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zadania pn. "Budowa/przebudowa drogi wojewódzkiej nr 835 Lublin-Przeworsk-Grabownica Starzeńska na odcinku od DK 94 do miasta Kańczuga - Etap II" w ramach Regionalnego Programu Operacyjnego na lata 2014-2020. 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</si>
  <si>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środki pochodzące z budżetu UE - 7.012.040,-zł
środki własne Samorządu Województwa - 3.769.210,-zł</t>
  </si>
  <si>
    <t>środki z budżetu UE</t>
  </si>
  <si>
    <t>środki pochodzące z budżetu UE - 4.592.187,-zł,
środki własne Samorządu Województwa - 9.807.813,-zł.</t>
  </si>
  <si>
    <r>
      <rPr>
        <b/>
        <u/>
        <sz val="17"/>
        <rFont val="Arial"/>
        <family val="2"/>
        <charset val="238"/>
      </rPr>
      <t xml:space="preserve">Zmniejszenie planu wydatków </t>
    </r>
    <r>
      <rPr>
        <sz val="17"/>
        <rFont val="Arial"/>
        <family val="2"/>
        <charset val="238"/>
      </rPr>
      <t xml:space="preserve">przeznaczonych na realizację zadania pn. "Budowa Podmiejskiej Kolei Aglomeracyjnej - PKA":budowa zaplecza technicznego" w ramach Programu Operacyjnego Infrastruktura i Środowisko na lata 2014-2020. 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</si>
  <si>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Zmniejszenie planu wydatków przeznaczonych na rezerwy, w tym:
1) rezerwa ogólna - 1.000.000,-zł,
2) rezerwy celowe - 24.246.043,-zł, w tym:
a) uzupełnienie wkładu własnego, wydatki niekwalifikowalne oraz prefinansowanie wydatków podlegających rozliczeniu w ramach budżetu UE i budżetu państwa w związku z realizacją przez wojewódzkie jednostki budżetowe oraz wojewódzkie osoby prawne projektów realizowanych przy udziale pozyskanych środków zewnętrznych  - 3.500.000,-zł,
b) realizację zadań własnych z zakresu zarządzania kryzysowego - 3.950.000,-zł,
c) uzupełnienie wkładu własnego, wydatki niekwalifikowalne oraz prefinansowanie wydatków podlegających rozliczeniu w ramach budżetu UE i budżetu państwa w związku z realizacją przez wojewódzkie jednostki budżetowe oraz wojewódzkie osoby prawne projektów inwestycyjnych realizowanych przy udziale pozyskanych środków zewnętrznych - 6.399.276,-zł,
d) zakup i objęcie akcji i udziałów w spółkach prawa handlowego (do uruchomienia po podjęciu przez Sejmik Województwa odrębnych uchwał dotyczących tworzenia spółek prawa handlowego i przystępowania do nich oraz określania zasad wnoszenia wkładów, a także obejmowania, nabywania udziałów i akcji) - 6.999.900,-zł,
e) zwiększenie kwot przeznaczonych na sfinansowanie zamówień publicznych w celu umożliwienia rozstrzygnięć postępowań o  udzielenie zamówień publicznych, a także na pokrycie roszczeń wykonawców na zadaniach realizowanych lub zrealizowanych, w szczególności na skutek wzrostu kosztów ich realizacji - 3.396.867,-zł.</t>
  </si>
  <si>
    <t>Dochody z tytułu:
1) środków pochodzących z budżetu Unii Europejskiej na realizację inwestycji drogowej w ramach Programu Współpracy Transgranicznej Polska-Białoruś-Ukraina 2014-2020  - 136.322,-zł,
2) dotacji celowych otrzymanych z tytułu pomocy finansowych udzielanych między jednostkami samorządu terytorialnego na dofinansowanie własnych zadań inwestycyjnych i zakupów inwestycyjnych - 200.000,-zł.</t>
  </si>
  <si>
    <t>Dochody realizowane przez Podkarpacki Zarząd Dróg Wojewódzkich w Rzeszowie.</t>
  </si>
  <si>
    <t>Dochody z tytułu środków pochodzących z budżetu UE na realizację zadania pn. "Budowa Podmiejskiej Kolei Aglomeracyjnej - PKA":budowa zaplecza technicznego" w ramach Programu Operacyjnego Infrastruktura i Środowisko na lata 2014-2020 - dotacja celowa dla partnerów projektu.</t>
  </si>
  <si>
    <r>
      <rPr>
        <b/>
        <u/>
        <sz val="16"/>
        <rFont val="Arial"/>
        <family val="2"/>
        <charset val="238"/>
      </rPr>
      <t>Zmiana w planie wydatków</t>
    </r>
    <r>
      <rPr>
        <sz val="16"/>
        <rFont val="Arial"/>
        <family val="2"/>
        <charset val="238"/>
      </rPr>
      <t xml:space="preserve"> przeznaczonych na realizację zadania pn. "Rozbudowa systemów teleinformatycznych wspomagających eksploatację pojazdów kolejowych będących własnością Województwa Podkarpackiego".  </t>
    </r>
  </si>
  <si>
    <t xml:space="preserve">Zmniejszenie: 
środki własne Samorządu Województwa - 690.736,-zł,-zł.
Zwiększenie:
Fundusz Kolejowy - 690.736,-zł, </t>
  </si>
  <si>
    <r>
      <rPr>
        <b/>
        <u/>
        <sz val="17"/>
        <rFont val="Arial"/>
        <family val="2"/>
        <charset val="238"/>
      </rPr>
      <t>Zmiany w planie dotacji dla partnerów projektu</t>
    </r>
    <r>
      <rPr>
        <sz val="17"/>
        <rFont val="Arial"/>
        <family val="2"/>
        <charset val="238"/>
      </rPr>
      <t xml:space="preserve"> pn. pn. "Budowa Podmiejskiej Kolei Aglomeracyjnej - PKA:Budowa i modernizacja linii kolejowej oraz infrastruktury przystankowej" w ramach Programu Operacyjnego Infrastruktura i Środowisko na lata 2014-2020 poprzez:
1) zmniejszenie planu dotacji dla jednostek sektora finansów publicznych,
2) zwiększenie planu dotacji dla jednostek spoza sektora finansów publicznych.</t>
    </r>
  </si>
  <si>
    <r>
      <rPr>
        <b/>
        <u/>
        <sz val="17"/>
        <rFont val="Arial"/>
        <family val="2"/>
        <charset val="238"/>
      </rPr>
      <t>Zmiany w planie wydatków</t>
    </r>
    <r>
      <rPr>
        <sz val="17"/>
        <rFont val="Arial"/>
        <family val="2"/>
        <charset val="238"/>
      </rPr>
      <t xml:space="preserve"> przeznaczonych na realizację zadania pn. "Rozbudowa DW 878 na odcinku od granicy miasta Rzeszowa (ul. Lubelska) do DW 869" w ramach Programu Operacyjnego Polska Wschodnia na lata 2014-2020.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</si>
  <si>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rFont val="Arial"/>
        <family val="2"/>
        <charset val="238"/>
      </rPr>
      <t>Przeniesienia w planie wydatków</t>
    </r>
    <r>
      <rPr>
        <sz val="17"/>
        <rFont val="Arial"/>
        <family val="2"/>
        <charset val="238"/>
      </rPr>
      <t xml:space="preserve"> majątkowych PZDW w Rzeszowie poprzez: 
1) zmniejszenie planu wydatków przeznaczonych na realizację zadania pn. "Zakup wraz z montażem elementów bezpieczeństwa ruchu i elementów chroniących użytkowników dróg (bariery energochłonne, ekrany zabezpieczające, znaki interaktywne, sygnalizacje świetlne) w ciągu dróg wojewódzkich administrowanych przez PZDW"
2) ustalenie planu wydatków na realizację zadania pn. "Budowa sygnalizacji świetlnej na skrzyżowaniu drogi wojewódzkiej Nr 866 ul. Unii Lubelskiej i Kard. S. Wyszyńskiego z drogą wojewódzką Nr 867 ul. Kard. S. Wyszyńskiego w m. Lubaczów".
</t>
    </r>
    <r>
      <rPr>
        <b/>
        <sz val="17"/>
        <rFont val="Arial"/>
        <family val="2"/>
        <charset val="238"/>
      </rPr>
      <t>Wraz z wprowadzeniem przedsięwzięcia do wykazu przedsięwzięć do WPF.</t>
    </r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</si>
  <si>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projektu pn. "Podkarpackie Centrum Integracji Cudzoziemców" w ramach RPO WP na lata 2014-2020.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</si>
  <si>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środki z UE - 6.741.976,-zł,
środki własne Samorządu Województwa - 1.189.76,-zł</t>
  </si>
  <si>
    <r>
      <rPr>
        <b/>
        <u/>
        <sz val="17"/>
        <rFont val="Arial"/>
        <family val="2"/>
        <charset val="238"/>
      </rPr>
      <t xml:space="preserve">Ustalenie planu wydatków </t>
    </r>
    <r>
      <rPr>
        <sz val="17"/>
        <rFont val="Arial"/>
        <family val="2"/>
        <charset val="238"/>
      </rPr>
      <t xml:space="preserve">z przeznaczeniem na realizację zadania pn. "Rozbudowa drogi wojewódzkiej nr 867 polegająca na budowie ścieżki pieszo-rowerowej na odcinku od km ok. 39+958 do km 45+076 i ok. 45+413 do 45+613". 
</t>
    </r>
    <r>
      <rPr>
        <b/>
        <sz val="17"/>
        <rFont val="Arial"/>
        <family val="2"/>
        <charset val="238"/>
      </rPr>
      <t>Wraz z wprowadzeniem przedsięwzięcia do wykazu przedsięwzięć do WPF.</t>
    </r>
  </si>
  <si>
    <t>dotacja z budżetu państwa - 11.567.480,-zł,
środki własne Samorządu Województwa - 2.041.320,-zł</t>
  </si>
  <si>
    <r>
      <rPr>
        <b/>
        <u/>
        <sz val="16"/>
        <rFont val="Arial"/>
        <family val="2"/>
        <charset val="238"/>
      </rPr>
      <t xml:space="preserve">Zmniejszenie planu wydatków </t>
    </r>
    <r>
      <rPr>
        <sz val="16"/>
        <rFont val="Arial"/>
        <family val="2"/>
        <charset val="238"/>
      </rPr>
      <t xml:space="preserve">przeznaczonych na utrzymanie pojazdów szynowych, w tym: 
1) "Utrzymanie zespołów trakcyjnych" o kwotę 461.342,-zł (wydatki finansowane z niewykorzystanych w latach ubiegłych środków z FK  - 35.324,-zł, środków własnych- 426.018,-zł) </t>
    </r>
    <r>
      <rPr>
        <b/>
        <sz val="16"/>
        <rFont val="Arial"/>
        <family val="2"/>
        <charset val="238"/>
      </rPr>
      <t xml:space="preserve">(dotyczy przedsięwzięcia ujętego w wykazie przedsięwzięć do WPF),  </t>
    </r>
    <r>
      <rPr>
        <sz val="16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"Utrzymanie zespołów trakcyjnych RPO 2014-2020" o kwotę 359.657,-zł (wydatki finansowane z niewykorzystanych w latach ubiegłych środków z FK  - 292.404,-zl, środków własnych- 67.253,-zł), </t>
    </r>
    <r>
      <rPr>
        <b/>
        <sz val="16"/>
        <rFont val="Arial"/>
        <family val="2"/>
        <charset val="238"/>
      </rPr>
      <t>(dotyczy przedsięwzięcia ujętego w wykazie przedsięwzięć do WPF),</t>
    </r>
    <r>
      <rPr>
        <sz val="16"/>
        <rFont val="Arial"/>
        <family val="2"/>
        <charset val="238"/>
      </rPr>
      <t xml:space="preserve">         
3) "Utrzymanie zespołów trakcyjnych PKA" o kwotę 2.972.038,-zł (środki własne), </t>
    </r>
    <r>
      <rPr>
        <b/>
        <sz val="16"/>
        <rFont val="Arial"/>
        <family val="2"/>
        <charset val="238"/>
      </rPr>
      <t>(dotyczy przedsięwzięcia ujętego w wykazie przedsięwzięć do WPF).</t>
    </r>
    <r>
      <rPr>
        <sz val="16"/>
        <rFont val="Arial"/>
        <family val="2"/>
        <charset val="238"/>
      </rPr>
      <t xml:space="preserve">
4) "Naprawy, przeglądy i rewizje pojazdów szynowych" o kwotę 3.581.135,-zł (wydatki finansowane ze środków FK).</t>
    </r>
  </si>
  <si>
    <t xml:space="preserve">
środki własne Samorządu Województwa - 3.465.309,-zł,
Fundusz Kolejowy - 3.908.863,-zł,w tym niewykorzystany w latach ubiegłych - 327.728,-zł</t>
  </si>
  <si>
    <t>Zmniejszenie: 
Fundusz Kolejowy - 19.170,-zł.
Zwiększenie:
środki własne Samorządu Województwa - 11.160,-zł.</t>
  </si>
  <si>
    <r>
      <rPr>
        <b/>
        <u/>
        <sz val="17"/>
        <rFont val="Arial"/>
        <family val="2"/>
        <charset val="238"/>
      </rPr>
      <t xml:space="preserve">Zmiana źródeł finansowania </t>
    </r>
    <r>
      <rPr>
        <sz val="17"/>
        <rFont val="Arial"/>
        <family val="2"/>
        <charset val="238"/>
      </rPr>
      <t xml:space="preserve">zadania pn. "Organizowanie kolejowych przewozów pasażerskich realizowanych w ramach przewozów wojewódzkich".
</t>
    </r>
    <r>
      <rPr>
        <b/>
        <sz val="17"/>
        <rFont val="Arial"/>
        <family val="2"/>
        <charset val="238"/>
      </rPr>
      <t>Dotyczy przedsięwzięcia ujętego w wykazie przedsięwzięć do WPF.</t>
    </r>
  </si>
  <si>
    <t>środki z budżetu państwa - 2.062.858,-zł
środki własne Samorządu Województwa - 4.992.288,-zł</t>
  </si>
  <si>
    <t>środki z budżetu UE - 136.322,-zł, 
środki własne - 4.893.004,-zł, 
pomoc finansowa otrzymana od Gminy Lubaczów - 200.000,-zł.</t>
  </si>
  <si>
    <r>
      <rPr>
        <b/>
        <u/>
        <sz val="17"/>
        <rFont val="Arial"/>
        <family val="2"/>
        <charset val="238"/>
      </rPr>
      <t>Zmniejszenie planu wydatków</t>
    </r>
    <r>
      <rPr>
        <sz val="17"/>
        <rFont val="Arial"/>
        <family val="2"/>
        <charset val="238"/>
      </rPr>
      <t xml:space="preserve"> przeznaczonych na realizację Uchwały Nr XLVII/780/22 Sejmiku Województwa Podkarpackiego z dnia 28 marca 2022 r. w sprawie zakresu pomocy Województwa Podkarpackiego obywatelom Ukrainy w związku z konfliktem zbrojnym na terytorium tego państwa oraz Uchwały Sejmiku Województwa Podkarpackiego z dnia 29.08.2022r.w sprawie wyrażenia zgody na nabycie lokali mieszkalnych.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</si>
</sst>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13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b/>
      <i/>
      <sz val="14"/>
      <name val="Arial"/>
      <family val="2"/>
      <charset val="238"/>
    </font>
    <font>
      <sz val="14"/>
      <color rgb="FFFF0000"/>
      <name val="Czcionka tekstu podstawowego"/>
      <family val="2"/>
      <charset val="238"/>
    </font>
    <font>
      <sz val="14"/>
      <color indexed="10"/>
      <name val="Arial"/>
      <family val="2"/>
      <charset val="238"/>
    </font>
    <font>
      <sz val="17"/>
      <name val="Arial"/>
      <family val="2"/>
      <charset val="238"/>
    </font>
    <font>
      <b/>
      <u/>
      <sz val="17"/>
      <name val="Arial"/>
      <family val="2"/>
      <charset val="238"/>
    </font>
    <font>
      <b/>
      <sz val="17"/>
      <name val="Arial"/>
      <family val="2"/>
      <charset val="238"/>
    </font>
    <font>
      <b/>
      <sz val="17"/>
      <color theme="1"/>
      <name val="Arial"/>
      <family val="2"/>
      <charset val="238"/>
    </font>
    <font>
      <b/>
      <i/>
      <sz val="17"/>
      <name val="Arial"/>
      <family val="2"/>
      <charset val="238"/>
    </font>
    <font>
      <b/>
      <i/>
      <sz val="17"/>
      <color indexed="8"/>
      <name val="Arial"/>
      <family val="2"/>
      <charset val="238"/>
    </font>
    <font>
      <sz val="17"/>
      <color theme="1"/>
      <name val="Arial"/>
      <family val="2"/>
      <charset val="238"/>
    </font>
    <font>
      <sz val="17"/>
      <color indexed="10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>
      <alignment vertical="top"/>
    </xf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4" fillId="0" borderId="0"/>
    <xf numFmtId="0" fontId="6" fillId="0" borderId="0"/>
    <xf numFmtId="0" fontId="4" fillId="0" borderId="0"/>
    <xf numFmtId="44" fontId="7" fillId="0" borderId="0" applyFont="0" applyFill="0" applyBorder="0" applyAlignment="0" applyProtection="0"/>
    <xf numFmtId="0" fontId="7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</cellStyleXfs>
  <cellXfs count="176">
    <xf numFmtId="0" fontId="0" fillId="0" borderId="0" xfId="0"/>
    <xf numFmtId="0" fontId="11" fillId="0" borderId="0" xfId="0" applyFont="1"/>
    <xf numFmtId="0" fontId="16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3" fontId="22" fillId="0" borderId="0" xfId="0" applyNumberFormat="1" applyFont="1"/>
    <xf numFmtId="0" fontId="22" fillId="5" borderId="0" xfId="0" applyFont="1" applyFill="1"/>
    <xf numFmtId="0" fontId="25" fillId="0" borderId="0" xfId="0" applyFont="1"/>
    <xf numFmtId="0" fontId="24" fillId="3" borderId="4" xfId="0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left" vertical="center" wrapText="1"/>
    </xf>
    <xf numFmtId="3" fontId="20" fillId="3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0" fillId="2" borderId="14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3" fontId="31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3" fontId="32" fillId="3" borderId="4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3" fontId="27" fillId="4" borderId="7" xfId="0" applyNumberFormat="1" applyFont="1" applyFill="1" applyBorder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3" fontId="27" fillId="0" borderId="7" xfId="0" applyNumberFormat="1" applyFont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27" fillId="4" borderId="4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4" borderId="4" xfId="0" applyFont="1" applyFill="1" applyBorder="1" applyAlignment="1">
      <alignment vertical="center" wrapText="1"/>
    </xf>
    <xf numFmtId="3" fontId="27" fillId="4" borderId="4" xfId="0" applyNumberFormat="1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3" fontId="29" fillId="3" borderId="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/>
    <xf numFmtId="0" fontId="33" fillId="0" borderId="0" xfId="0" applyFont="1"/>
    <xf numFmtId="3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/>
    </xf>
    <xf numFmtId="3" fontId="27" fillId="0" borderId="7" xfId="0" applyNumberFormat="1" applyFont="1" applyBorder="1" applyAlignment="1">
      <alignment horizontal="right" vertical="center" wrapText="1"/>
    </xf>
    <xf numFmtId="3" fontId="27" fillId="0" borderId="7" xfId="0" applyNumberFormat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3" fontId="33" fillId="0" borderId="0" xfId="0" applyNumberFormat="1" applyFont="1" applyAlignment="1">
      <alignment horizontal="center"/>
    </xf>
    <xf numFmtId="49" fontId="19" fillId="0" borderId="4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3" fontId="33" fillId="0" borderId="0" xfId="0" applyNumberFormat="1" applyFont="1"/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left" vertical="center" wrapText="1"/>
    </xf>
    <xf numFmtId="3" fontId="27" fillId="0" borderId="7" xfId="0" applyNumberFormat="1" applyFont="1" applyBorder="1" applyAlignment="1">
      <alignment horizontal="left" vertical="center" wrapText="1"/>
    </xf>
    <xf numFmtId="3" fontId="27" fillId="4" borderId="5" xfId="0" applyNumberFormat="1" applyFont="1" applyFill="1" applyBorder="1" applyAlignment="1">
      <alignment horizontal="right" vertical="center" wrapText="1"/>
    </xf>
    <xf numFmtId="3" fontId="27" fillId="4" borderId="7" xfId="0" applyNumberFormat="1" applyFont="1" applyFill="1" applyBorder="1" applyAlignment="1">
      <alignment horizontal="righ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3" borderId="1" xfId="23" applyFont="1" applyFill="1" applyBorder="1" applyAlignment="1">
      <alignment horizontal="center" vertical="center" wrapText="1"/>
    </xf>
    <xf numFmtId="0" fontId="20" fillId="3" borderId="3" xfId="23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3" fontId="27" fillId="4" borderId="5" xfId="0" applyNumberFormat="1" applyFont="1" applyFill="1" applyBorder="1" applyAlignment="1">
      <alignment horizontal="center" vertical="center" wrapText="1"/>
    </xf>
    <xf numFmtId="3" fontId="27" fillId="4" borderId="7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left" vertical="center" wrapText="1"/>
    </xf>
    <xf numFmtId="3" fontId="27" fillId="0" borderId="7" xfId="0" applyNumberFormat="1" applyFont="1" applyBorder="1" applyAlignment="1">
      <alignment horizontal="left" vertical="center" wrapText="1"/>
    </xf>
    <xf numFmtId="3" fontId="27" fillId="4" borderId="5" xfId="0" applyNumberFormat="1" applyFont="1" applyFill="1" applyBorder="1" applyAlignment="1">
      <alignment horizontal="right" vertical="center" wrapText="1"/>
    </xf>
    <xf numFmtId="3" fontId="27" fillId="4" borderId="7" xfId="0" applyNumberFormat="1" applyFont="1" applyFill="1" applyBorder="1" applyAlignment="1">
      <alignment horizontal="right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3" fontId="33" fillId="3" borderId="4" xfId="0" applyNumberFormat="1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3" fontId="29" fillId="3" borderId="4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3" fontId="27" fillId="0" borderId="4" xfId="0" applyNumberFormat="1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3" fontId="27" fillId="4" borderId="6" xfId="0" applyNumberFormat="1" applyFont="1" applyFill="1" applyBorder="1" applyAlignment="1">
      <alignment horizontal="right" vertical="center" wrapText="1"/>
    </xf>
    <xf numFmtId="3" fontId="27" fillId="0" borderId="6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4" borderId="16" xfId="0" applyNumberFormat="1" applyFont="1" applyFill="1" applyBorder="1" applyAlignment="1">
      <alignment horizontal="right" vertical="center" wrapText="1"/>
    </xf>
    <xf numFmtId="0" fontId="27" fillId="0" borderId="16" xfId="0" applyFont="1" applyBorder="1" applyAlignment="1">
      <alignment vertical="center" wrapText="1"/>
    </xf>
    <xf numFmtId="3" fontId="27" fillId="0" borderId="16" xfId="0" applyNumberFormat="1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/>
    </xf>
    <xf numFmtId="3" fontId="27" fillId="4" borderId="17" xfId="0" applyNumberFormat="1" applyFont="1" applyFill="1" applyBorder="1" applyAlignment="1">
      <alignment horizontal="right" vertical="center" wrapText="1"/>
    </xf>
    <xf numFmtId="0" fontId="27" fillId="0" borderId="17" xfId="0" applyFont="1" applyBorder="1" applyAlignment="1">
      <alignment vertical="center" wrapText="1"/>
    </xf>
    <xf numFmtId="3" fontId="27" fillId="0" borderId="17" xfId="0" applyNumberFormat="1" applyFont="1" applyBorder="1" applyAlignment="1">
      <alignment horizontal="left" vertical="center" wrapText="1"/>
    </xf>
  </cellXfs>
  <cellStyles count="24">
    <cellStyle name="Normalny" xfId="0" builtinId="0"/>
    <cellStyle name="Normalny 2" xfId="1" xr:uid="{00000000-0005-0000-0000-000001000000}"/>
    <cellStyle name="Normalny 2 2" xfId="2" xr:uid="{00000000-0005-0000-0000-000002000000}"/>
    <cellStyle name="Normalny 2 3" xfId="16" xr:uid="{00000000-0005-0000-0000-000003000000}"/>
    <cellStyle name="Normalny 2 4" xfId="13" xr:uid="{00000000-0005-0000-0000-000004000000}"/>
    <cellStyle name="Normalny 3" xfId="3" xr:uid="{00000000-0005-0000-0000-000005000000}"/>
    <cellStyle name="Normalny 3 2" xfId="4" xr:uid="{00000000-0005-0000-0000-000006000000}"/>
    <cellStyle name="Normalny 3 2 2" xfId="5" xr:uid="{00000000-0005-0000-0000-000007000000}"/>
    <cellStyle name="Normalny 3 2 3" xfId="14" xr:uid="{00000000-0005-0000-0000-000008000000}"/>
    <cellStyle name="Normalny 3 2 3 2" xfId="20" xr:uid="{00000000-0005-0000-0000-000009000000}"/>
    <cellStyle name="Normalny 3 2 4" xfId="17" xr:uid="{00000000-0005-0000-0000-00000A000000}"/>
    <cellStyle name="Normalny 4" xfId="6" xr:uid="{00000000-0005-0000-0000-00000B000000}"/>
    <cellStyle name="Normalny 5" xfId="7" xr:uid="{00000000-0005-0000-0000-00000C000000}"/>
    <cellStyle name="Normalny 6" xfId="8" xr:uid="{00000000-0005-0000-0000-00000D000000}"/>
    <cellStyle name="Normalny 7" xfId="11" xr:uid="{00000000-0005-0000-0000-00000E000000}"/>
    <cellStyle name="Normalny 8" xfId="12" xr:uid="{00000000-0005-0000-0000-00000F000000}"/>
    <cellStyle name="Normalny 8 2" xfId="19" xr:uid="{00000000-0005-0000-0000-000010000000}"/>
    <cellStyle name="Normalny 9" xfId="22" xr:uid="{00000000-0005-0000-0000-000011000000}"/>
    <cellStyle name="Normalny 9 2" xfId="23" xr:uid="{00000000-0005-0000-0000-000012000000}"/>
    <cellStyle name="Procentowy 2" xfId="9" xr:uid="{00000000-0005-0000-0000-000013000000}"/>
    <cellStyle name="Walutowy 2" xfId="10" xr:uid="{00000000-0005-0000-0000-000014000000}"/>
    <cellStyle name="Walutowy 2 2" xfId="15" xr:uid="{00000000-0005-0000-0000-000015000000}"/>
    <cellStyle name="Walutowy 2 2 2" xfId="21" xr:uid="{00000000-0005-0000-0000-000016000000}"/>
    <cellStyle name="Walutowy 2 3" xfId="18" xr:uid="{00000000-0005-0000-0000-000017000000}"/>
  </cellStyles>
  <dxfs count="0"/>
  <tableStyles count="0" defaultTableStyle="TableStyleMedium9" defaultPivotStyle="PivotStyleLight16"/>
  <colors>
    <mruColors>
      <color rgb="FFFFFF99"/>
      <color rgb="FFEAEAEA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view="pageBreakPreview" topLeftCell="A4" zoomScale="85" zoomScaleSheetLayoutView="85" workbookViewId="0">
      <selection activeCell="H6" sqref="H6"/>
    </sheetView>
  </sheetViews>
  <sheetFormatPr defaultColWidth="9" defaultRowHeight="14.25"/>
  <cols>
    <col min="1" max="1" width="7" style="1" customWidth="1"/>
    <col min="2" max="2" width="9.625" style="1" customWidth="1"/>
    <col min="3" max="3" width="15.375" style="1" customWidth="1"/>
    <col min="4" max="4" width="14.5" style="1" customWidth="1"/>
    <col min="5" max="5" width="76.75" style="1" customWidth="1"/>
    <col min="6" max="6" width="20.25" style="1" customWidth="1"/>
    <col min="7" max="7" width="17" style="1" bestFit="1" customWidth="1"/>
    <col min="8" max="8" width="12.25" bestFit="1" customWidth="1"/>
  </cols>
  <sheetData>
    <row r="1" spans="1:10" ht="96.75" customHeight="1" thickBot="1">
      <c r="A1" s="101" t="s">
        <v>68</v>
      </c>
      <c r="B1" s="101"/>
      <c r="C1" s="101"/>
      <c r="D1" s="101"/>
      <c r="E1" s="101"/>
      <c r="F1" s="101"/>
      <c r="G1" s="27"/>
      <c r="H1" s="27"/>
    </row>
    <row r="2" spans="1:10" ht="22.5" customHeight="1" thickBot="1">
      <c r="A2" s="102" t="s">
        <v>9</v>
      </c>
      <c r="B2" s="103"/>
      <c r="C2" s="103"/>
      <c r="D2" s="103"/>
      <c r="E2" s="103"/>
      <c r="F2" s="103"/>
      <c r="G2" s="28"/>
      <c r="H2" s="29"/>
    </row>
    <row r="3" spans="1:10" ht="37.5" customHeight="1" thickBot="1">
      <c r="A3" s="4" t="s">
        <v>0</v>
      </c>
      <c r="B3" s="5" t="s">
        <v>1</v>
      </c>
      <c r="C3" s="6" t="s">
        <v>2</v>
      </c>
      <c r="D3" s="7" t="s">
        <v>3</v>
      </c>
      <c r="E3" s="16" t="s">
        <v>10</v>
      </c>
      <c r="F3" s="3" t="s">
        <v>8</v>
      </c>
      <c r="G3" s="33"/>
      <c r="H3" s="34"/>
    </row>
    <row r="4" spans="1:10" ht="57.75" customHeight="1" thickBot="1">
      <c r="A4" s="71" t="s">
        <v>57</v>
      </c>
      <c r="B4" s="70" t="s">
        <v>58</v>
      </c>
      <c r="C4" s="22">
        <v>-16374025</v>
      </c>
      <c r="D4" s="26"/>
      <c r="E4" s="24" t="s">
        <v>59</v>
      </c>
      <c r="F4" s="81" t="s">
        <v>69</v>
      </c>
      <c r="G4" s="33"/>
      <c r="H4" s="34"/>
      <c r="I4" s="8"/>
      <c r="J4" s="8"/>
    </row>
    <row r="5" spans="1:10" ht="48" customHeight="1" thickBot="1">
      <c r="A5" s="105">
        <v>600</v>
      </c>
      <c r="B5" s="70" t="s">
        <v>24</v>
      </c>
      <c r="C5" s="22">
        <v>-21478029</v>
      </c>
      <c r="D5" s="26"/>
      <c r="E5" s="24" t="s">
        <v>63</v>
      </c>
      <c r="F5" s="104" t="s">
        <v>18</v>
      </c>
      <c r="G5" s="33"/>
      <c r="H5" s="34"/>
    </row>
    <row r="6" spans="1:10" ht="89.25" customHeight="1" thickBot="1">
      <c r="A6" s="97"/>
      <c r="B6" s="106">
        <v>60002</v>
      </c>
      <c r="C6" s="17">
        <v>-4592187</v>
      </c>
      <c r="D6" s="26"/>
      <c r="E6" s="24" t="s">
        <v>98</v>
      </c>
      <c r="F6" s="99"/>
      <c r="G6" s="33"/>
      <c r="H6" s="34"/>
    </row>
    <row r="7" spans="1:10" ht="87" customHeight="1" thickBot="1">
      <c r="A7" s="97"/>
      <c r="B7" s="108"/>
      <c r="C7" s="17">
        <v>-3414557</v>
      </c>
      <c r="D7" s="26"/>
      <c r="E7" s="76" t="s">
        <v>64</v>
      </c>
      <c r="F7" s="100"/>
      <c r="G7" s="33"/>
      <c r="H7" s="34"/>
    </row>
    <row r="8" spans="1:10" ht="50.25" customHeight="1" thickBot="1">
      <c r="A8" s="97"/>
      <c r="B8" s="106">
        <v>60013</v>
      </c>
      <c r="C8" s="17">
        <v>-1100000</v>
      </c>
      <c r="D8" s="26"/>
      <c r="E8" s="24" t="s">
        <v>97</v>
      </c>
      <c r="F8" s="104" t="s">
        <v>70</v>
      </c>
      <c r="G8" s="33"/>
      <c r="H8" s="34"/>
    </row>
    <row r="9" spans="1:10" ht="90" customHeight="1" thickBot="1">
      <c r="A9" s="98"/>
      <c r="B9" s="108"/>
      <c r="C9" s="22">
        <f>-144776-154000-2062858</f>
        <v>-2361634</v>
      </c>
      <c r="D9" s="26"/>
      <c r="E9" s="24" t="s">
        <v>41</v>
      </c>
      <c r="F9" s="100"/>
      <c r="G9" s="33"/>
      <c r="H9" s="34"/>
    </row>
    <row r="10" spans="1:10" ht="137.25" customHeight="1" thickBot="1">
      <c r="A10" s="97">
        <v>600</v>
      </c>
      <c r="B10" s="107">
        <v>60013</v>
      </c>
      <c r="C10" s="160">
        <f>-200000-136322</f>
        <v>-336322</v>
      </c>
      <c r="D10" s="161"/>
      <c r="E10" s="162" t="s">
        <v>96</v>
      </c>
      <c r="F10" s="99" t="s">
        <v>70</v>
      </c>
      <c r="G10" s="33"/>
      <c r="H10" s="34"/>
    </row>
    <row r="11" spans="1:10" ht="63" customHeight="1" thickBot="1">
      <c r="A11" s="98"/>
      <c r="B11" s="108"/>
      <c r="C11" s="72">
        <v>-13626808</v>
      </c>
      <c r="D11" s="73"/>
      <c r="E11" s="74" t="s">
        <v>56</v>
      </c>
      <c r="F11" s="100"/>
      <c r="G11" s="33">
        <f>SUM(C5:C11)</f>
        <v>-46909537</v>
      </c>
      <c r="H11" s="34"/>
    </row>
    <row r="12" spans="1:10" ht="39.75" customHeight="1" thickBot="1">
      <c r="A12" s="75">
        <v>700</v>
      </c>
      <c r="B12" s="25">
        <v>70005</v>
      </c>
      <c r="C12" s="22">
        <v>-3000000</v>
      </c>
      <c r="D12" s="26"/>
      <c r="E12" s="24" t="s">
        <v>61</v>
      </c>
      <c r="F12" s="21" t="s">
        <v>67</v>
      </c>
      <c r="G12" s="33"/>
      <c r="H12" s="34"/>
    </row>
    <row r="13" spans="1:10" ht="146.25" customHeight="1" thickBot="1">
      <c r="A13" s="77">
        <v>750</v>
      </c>
      <c r="B13" s="25">
        <v>75095</v>
      </c>
      <c r="C13" s="22">
        <f>-310107-1757279</f>
        <v>-2067386</v>
      </c>
      <c r="D13" s="26"/>
      <c r="E13" s="24" t="s">
        <v>65</v>
      </c>
      <c r="F13" s="21" t="s">
        <v>70</v>
      </c>
      <c r="G13" s="33"/>
      <c r="H13" s="34"/>
    </row>
    <row r="14" spans="1:10" ht="63" customHeight="1" thickBot="1">
      <c r="A14" s="68">
        <v>756</v>
      </c>
      <c r="B14" s="25">
        <v>75618</v>
      </c>
      <c r="C14" s="22">
        <v>-4942352</v>
      </c>
      <c r="D14" s="26"/>
      <c r="E14" s="24" t="s">
        <v>62</v>
      </c>
      <c r="F14" s="21" t="s">
        <v>71</v>
      </c>
      <c r="G14" s="33"/>
      <c r="H14" s="34"/>
    </row>
    <row r="15" spans="1:10" s="15" customFormat="1" ht="47.25" customHeight="1" thickBot="1">
      <c r="A15" s="105">
        <v>758</v>
      </c>
      <c r="B15" s="21">
        <v>75801</v>
      </c>
      <c r="C15" s="22"/>
      <c r="D15" s="23">
        <v>79498</v>
      </c>
      <c r="E15" s="24" t="s">
        <v>21</v>
      </c>
      <c r="F15" s="21" t="s">
        <v>22</v>
      </c>
      <c r="G15" s="31"/>
      <c r="H15" s="32"/>
    </row>
    <row r="16" spans="1:10" s="15" customFormat="1" ht="51" customHeight="1" thickBot="1">
      <c r="A16" s="98"/>
      <c r="B16" s="21">
        <v>75814</v>
      </c>
      <c r="C16" s="17">
        <v>-14089021</v>
      </c>
      <c r="D16" s="18"/>
      <c r="E16" s="19" t="s">
        <v>60</v>
      </c>
      <c r="F16" s="21" t="s">
        <v>22</v>
      </c>
      <c r="G16" s="31"/>
      <c r="H16" s="32"/>
    </row>
    <row r="17" spans="1:8" s="15" customFormat="1" ht="64.5" customHeight="1" thickBot="1">
      <c r="A17" s="97">
        <v>758</v>
      </c>
      <c r="B17" s="99">
        <v>75863</v>
      </c>
      <c r="C17" s="17">
        <v>-2641880</v>
      </c>
      <c r="D17" s="18"/>
      <c r="E17" s="19" t="s">
        <v>25</v>
      </c>
      <c r="F17" s="99" t="s">
        <v>26</v>
      </c>
      <c r="G17" s="31"/>
      <c r="H17" s="32"/>
    </row>
    <row r="18" spans="1:8" s="15" customFormat="1" ht="66" customHeight="1" thickBot="1">
      <c r="A18" s="98"/>
      <c r="B18" s="100"/>
      <c r="C18" s="17">
        <v>-7012040</v>
      </c>
      <c r="D18" s="18"/>
      <c r="E18" s="19" t="s">
        <v>55</v>
      </c>
      <c r="F18" s="100"/>
      <c r="G18" s="31"/>
      <c r="H18" s="32"/>
    </row>
    <row r="19" spans="1:8" s="15" customFormat="1" ht="77.25" customHeight="1" thickBot="1">
      <c r="A19" s="97">
        <v>758</v>
      </c>
      <c r="B19" s="99">
        <v>75864</v>
      </c>
      <c r="C19" s="17">
        <v>-11567480</v>
      </c>
      <c r="D19" s="18"/>
      <c r="E19" s="19" t="s">
        <v>27</v>
      </c>
      <c r="F19" s="99" t="s">
        <v>26</v>
      </c>
      <c r="G19" s="31"/>
      <c r="H19" s="32"/>
    </row>
    <row r="20" spans="1:8" s="15" customFormat="1" ht="74.25" customHeight="1" thickBot="1">
      <c r="A20" s="97"/>
      <c r="B20" s="99"/>
      <c r="C20" s="17">
        <f>-35858-170000</f>
        <v>-205858</v>
      </c>
      <c r="D20" s="18"/>
      <c r="E20" s="19" t="s">
        <v>36</v>
      </c>
      <c r="F20" s="99"/>
      <c r="G20" s="31"/>
      <c r="H20" s="32"/>
    </row>
    <row r="21" spans="1:8" s="15" customFormat="1" ht="69" customHeight="1" thickBot="1">
      <c r="A21" s="98"/>
      <c r="B21" s="100"/>
      <c r="C21" s="17">
        <v>-826316</v>
      </c>
      <c r="D21" s="18"/>
      <c r="E21" s="19" t="s">
        <v>25</v>
      </c>
      <c r="F21" s="100"/>
      <c r="G21" s="31"/>
      <c r="H21" s="32"/>
    </row>
    <row r="22" spans="1:8" ht="27.75" customHeight="1" thickBot="1">
      <c r="A22" s="109" t="s">
        <v>5</v>
      </c>
      <c r="B22" s="110"/>
      <c r="C22" s="20">
        <f>SUM(C4:C21)</f>
        <v>-109635895</v>
      </c>
      <c r="D22" s="20">
        <f>SUM(D4:D21)</f>
        <v>79498</v>
      </c>
      <c r="E22" s="111"/>
      <c r="F22" s="111"/>
      <c r="G22" s="30"/>
      <c r="H22" s="113"/>
    </row>
    <row r="23" spans="1:8" ht="45" customHeight="1" thickBot="1">
      <c r="A23" s="114" t="s">
        <v>11</v>
      </c>
      <c r="B23" s="115"/>
      <c r="C23" s="116">
        <f>SUM(C22:D22)</f>
        <v>-109556397</v>
      </c>
      <c r="D23" s="116"/>
      <c r="E23" s="112"/>
      <c r="F23" s="112"/>
      <c r="G23" s="30"/>
      <c r="H23" s="113"/>
    </row>
    <row r="24" spans="1:8" ht="61.5" customHeight="1">
      <c r="B24" s="2"/>
      <c r="C24" s="2"/>
      <c r="D24" s="2"/>
      <c r="E24" s="2"/>
      <c r="F24" s="2"/>
      <c r="G24" s="2"/>
    </row>
    <row r="25" spans="1:8" ht="18">
      <c r="A25" s="2"/>
    </row>
    <row r="27" spans="1:8" ht="14.25" customHeight="1"/>
    <row r="28" spans="1:8" ht="14.25" customHeight="1"/>
    <row r="29" spans="1:8" ht="15" customHeight="1"/>
    <row r="30" spans="1:8" ht="14.25" customHeight="1"/>
  </sheetData>
  <mergeCells count="23">
    <mergeCell ref="A10:A11"/>
    <mergeCell ref="F8:F9"/>
    <mergeCell ref="F10:F11"/>
    <mergeCell ref="A15:A16"/>
    <mergeCell ref="A17:A18"/>
    <mergeCell ref="A22:B22"/>
    <mergeCell ref="E22:E23"/>
    <mergeCell ref="F22:F23"/>
    <mergeCell ref="H22:H23"/>
    <mergeCell ref="A23:B23"/>
    <mergeCell ref="C23:D23"/>
    <mergeCell ref="A19:A21"/>
    <mergeCell ref="B19:B21"/>
    <mergeCell ref="F19:F21"/>
    <mergeCell ref="A1:F1"/>
    <mergeCell ref="A2:F2"/>
    <mergeCell ref="B17:B18"/>
    <mergeCell ref="F17:F18"/>
    <mergeCell ref="B6:B7"/>
    <mergeCell ref="F5:F7"/>
    <mergeCell ref="B8:B9"/>
    <mergeCell ref="B10:B11"/>
    <mergeCell ref="A5:A9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85" fitToHeight="0" orientation="landscape" horizontalDpi="300" verticalDpi="300" r:id="rId1"/>
  <headerFooter differentFirst="1">
    <oddFooter>&amp;RStrona &amp;P</oddFooter>
  </headerFooter>
  <rowBreaks count="1" manualBreakCount="1">
    <brk id="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F530-7227-4E97-AAD6-932DF0A805C1}">
  <dimension ref="A1:L48"/>
  <sheetViews>
    <sheetView tabSelected="1" showWhiteSpace="0" view="pageBreakPreview" topLeftCell="A15" zoomScale="50" zoomScaleNormal="100" zoomScaleSheetLayoutView="50" workbookViewId="0">
      <selection activeCell="O19" sqref="O19"/>
    </sheetView>
  </sheetViews>
  <sheetFormatPr defaultColWidth="9" defaultRowHeight="21.75"/>
  <cols>
    <col min="1" max="1" width="8" style="61" bestFit="1" customWidth="1"/>
    <col min="2" max="2" width="9.75" style="62" bestFit="1" customWidth="1"/>
    <col min="3" max="3" width="13.875" style="63" customWidth="1"/>
    <col min="4" max="4" width="21" style="64" bestFit="1" customWidth="1"/>
    <col min="5" max="5" width="19.75" style="64" bestFit="1" customWidth="1"/>
    <col min="6" max="6" width="106.375" style="63" customWidth="1"/>
    <col min="7" max="7" width="20.125" style="65" customWidth="1"/>
    <col min="8" max="8" width="37.125" style="63" customWidth="1"/>
    <col min="9" max="9" width="14.875" bestFit="1" customWidth="1"/>
    <col min="10" max="10" width="14.25" bestFit="1" customWidth="1"/>
    <col min="11" max="11" width="13.125" customWidth="1"/>
    <col min="14" max="14" width="15.125" customWidth="1"/>
  </cols>
  <sheetData>
    <row r="1" spans="1:10" ht="39.75" customHeight="1" thickBot="1">
      <c r="A1" s="133" t="s">
        <v>7</v>
      </c>
      <c r="B1" s="134"/>
      <c r="C1" s="134"/>
      <c r="D1" s="134"/>
      <c r="E1" s="134"/>
      <c r="F1" s="134"/>
      <c r="G1" s="134"/>
      <c r="H1" s="135"/>
    </row>
    <row r="2" spans="1:10" ht="67.5" customHeight="1" thickBot="1">
      <c r="A2" s="37" t="s">
        <v>14</v>
      </c>
      <c r="B2" s="38" t="s">
        <v>0</v>
      </c>
      <c r="C2" s="38" t="s">
        <v>1</v>
      </c>
      <c r="D2" s="39" t="s">
        <v>2</v>
      </c>
      <c r="E2" s="39" t="s">
        <v>3</v>
      </c>
      <c r="F2" s="38" t="s">
        <v>4</v>
      </c>
      <c r="G2" s="40" t="s">
        <v>8</v>
      </c>
      <c r="H2" s="41" t="s">
        <v>76</v>
      </c>
    </row>
    <row r="3" spans="1:10" ht="122.25" customHeight="1" thickBot="1">
      <c r="A3" s="42">
        <v>1</v>
      </c>
      <c r="B3" s="43" t="s">
        <v>31</v>
      </c>
      <c r="C3" s="44" t="s">
        <v>32</v>
      </c>
      <c r="D3" s="45">
        <v>-826316</v>
      </c>
      <c r="E3" s="45"/>
      <c r="F3" s="46" t="s">
        <v>77</v>
      </c>
      <c r="G3" s="44" t="s">
        <v>33</v>
      </c>
      <c r="H3" s="46" t="s">
        <v>82</v>
      </c>
    </row>
    <row r="4" spans="1:10" s="12" customFormat="1" ht="306.75" customHeight="1" thickBot="1">
      <c r="A4" s="47">
        <v>2</v>
      </c>
      <c r="B4" s="121" t="s">
        <v>17</v>
      </c>
      <c r="C4" s="136" t="s">
        <v>24</v>
      </c>
      <c r="D4" s="45">
        <f>-461342-359657-2972038-3581135</f>
        <v>-7374172</v>
      </c>
      <c r="E4" s="45"/>
      <c r="F4" s="78" t="s">
        <v>108</v>
      </c>
      <c r="G4" s="117" t="s">
        <v>18</v>
      </c>
      <c r="H4" s="36" t="s">
        <v>109</v>
      </c>
      <c r="I4" s="11"/>
      <c r="J4" s="11"/>
    </row>
    <row r="5" spans="1:10" s="12" customFormat="1" ht="147.75" customHeight="1" thickBot="1">
      <c r="A5" s="96">
        <v>3</v>
      </c>
      <c r="B5" s="122"/>
      <c r="C5" s="137"/>
      <c r="D5" s="45">
        <f>-8010-11160</f>
        <v>-19170</v>
      </c>
      <c r="E5" s="45">
        <v>11160</v>
      </c>
      <c r="F5" s="80" t="s">
        <v>99</v>
      </c>
      <c r="G5" s="118"/>
      <c r="H5" s="36" t="s">
        <v>110</v>
      </c>
      <c r="I5" s="11"/>
      <c r="J5" s="11"/>
    </row>
    <row r="6" spans="1:10" s="12" customFormat="1" ht="162" customHeight="1" thickBot="1">
      <c r="A6" s="96">
        <v>4</v>
      </c>
      <c r="B6" s="128"/>
      <c r="C6" s="138"/>
      <c r="D6" s="66">
        <v>-690736</v>
      </c>
      <c r="E6" s="66">
        <v>690736</v>
      </c>
      <c r="F6" s="50" t="s">
        <v>111</v>
      </c>
      <c r="G6" s="130"/>
      <c r="H6" s="163" t="s">
        <v>100</v>
      </c>
      <c r="I6" s="11">
        <f>SUM(D4:D6)</f>
        <v>-8084078</v>
      </c>
      <c r="J6" s="11">
        <f>SUM(D4,D6)</f>
        <v>-8064908</v>
      </c>
    </row>
    <row r="7" spans="1:10" s="12" customFormat="1" ht="185.25" customHeight="1" thickBot="1">
      <c r="A7" s="96">
        <v>5</v>
      </c>
      <c r="B7" s="94" t="s">
        <v>17</v>
      </c>
      <c r="C7" s="92">
        <v>60002</v>
      </c>
      <c r="D7" s="90">
        <f>-6420901-5822605-2156494</f>
        <v>-14400000</v>
      </c>
      <c r="E7" s="90"/>
      <c r="F7" s="50" t="s">
        <v>94</v>
      </c>
      <c r="G7" s="84" t="s">
        <v>18</v>
      </c>
      <c r="H7" s="88" t="s">
        <v>93</v>
      </c>
      <c r="I7" s="11"/>
      <c r="J7" s="11"/>
    </row>
    <row r="8" spans="1:10" s="12" customFormat="1" ht="147.75" customHeight="1" thickBot="1">
      <c r="A8" s="47">
        <v>6</v>
      </c>
      <c r="B8" s="121" t="s">
        <v>17</v>
      </c>
      <c r="C8" s="91">
        <v>60002</v>
      </c>
      <c r="D8" s="89">
        <v>-4361442</v>
      </c>
      <c r="E8" s="89">
        <v>946885</v>
      </c>
      <c r="F8" s="35" t="s">
        <v>101</v>
      </c>
      <c r="G8" s="86" t="s">
        <v>18</v>
      </c>
      <c r="H8" s="87" t="s">
        <v>92</v>
      </c>
      <c r="I8" s="11"/>
      <c r="J8" s="11">
        <f>SUM(D8:E8)</f>
        <v>-3414557</v>
      </c>
    </row>
    <row r="9" spans="1:10" s="12" customFormat="1" ht="182.25" customHeight="1" thickBot="1">
      <c r="A9" s="96">
        <v>7</v>
      </c>
      <c r="B9" s="122"/>
      <c r="C9" s="119">
        <v>60013</v>
      </c>
      <c r="D9" s="54">
        <v>-10781250</v>
      </c>
      <c r="E9" s="54"/>
      <c r="F9" s="46" t="s">
        <v>90</v>
      </c>
      <c r="G9" s="117" t="s">
        <v>35</v>
      </c>
      <c r="H9" s="55" t="s">
        <v>91</v>
      </c>
      <c r="I9" s="11"/>
      <c r="J9" s="11"/>
    </row>
    <row r="10" spans="1:10" s="12" customFormat="1" ht="175.5" customHeight="1" thickBot="1">
      <c r="A10" s="96">
        <v>8</v>
      </c>
      <c r="B10" s="122"/>
      <c r="C10" s="120"/>
      <c r="D10" s="90">
        <v>-30282871</v>
      </c>
      <c r="E10" s="90"/>
      <c r="F10" s="50" t="s">
        <v>102</v>
      </c>
      <c r="G10" s="118"/>
      <c r="H10" s="55" t="s">
        <v>89</v>
      </c>
      <c r="I10" s="11"/>
      <c r="J10" s="11"/>
    </row>
    <row r="11" spans="1:10" s="12" customFormat="1" ht="179.25" customHeight="1" thickBot="1">
      <c r="A11" s="96">
        <v>9</v>
      </c>
      <c r="B11" s="128"/>
      <c r="C11" s="129"/>
      <c r="D11" s="90">
        <f>-7055146</f>
        <v>-7055146</v>
      </c>
      <c r="E11" s="90"/>
      <c r="F11" s="50" t="s">
        <v>88</v>
      </c>
      <c r="G11" s="130"/>
      <c r="H11" s="55" t="s">
        <v>112</v>
      </c>
      <c r="I11" s="11"/>
      <c r="J11" s="11"/>
    </row>
    <row r="12" spans="1:10" s="12" customFormat="1" ht="135.75" customHeight="1" thickBot="1">
      <c r="A12" s="48">
        <v>10</v>
      </c>
      <c r="B12" s="94" t="s">
        <v>17</v>
      </c>
      <c r="C12" s="92">
        <v>60013</v>
      </c>
      <c r="D12" s="49">
        <f>-4893004-200000-136322</f>
        <v>-5229326</v>
      </c>
      <c r="E12" s="49"/>
      <c r="F12" s="50" t="s">
        <v>87</v>
      </c>
      <c r="G12" s="84" t="s">
        <v>35</v>
      </c>
      <c r="H12" s="51" t="s">
        <v>113</v>
      </c>
      <c r="I12" s="11"/>
      <c r="J12" s="11"/>
    </row>
    <row r="13" spans="1:10" s="12" customFormat="1" ht="128.25" customHeight="1" thickBot="1">
      <c r="A13" s="47">
        <v>11</v>
      </c>
      <c r="B13" s="121" t="s">
        <v>17</v>
      </c>
      <c r="C13" s="119">
        <v>60013</v>
      </c>
      <c r="D13" s="54"/>
      <c r="E13" s="54">
        <v>243843</v>
      </c>
      <c r="F13" s="46" t="s">
        <v>106</v>
      </c>
      <c r="G13" s="117" t="s">
        <v>35</v>
      </c>
      <c r="H13" s="55" t="s">
        <v>79</v>
      </c>
      <c r="I13" s="11"/>
      <c r="J13" s="11"/>
    </row>
    <row r="14" spans="1:10" s="12" customFormat="1" ht="96.75" customHeight="1" thickBot="1">
      <c r="A14" s="96">
        <v>12</v>
      </c>
      <c r="B14" s="122"/>
      <c r="C14" s="120"/>
      <c r="D14" s="90">
        <v>-5000000</v>
      </c>
      <c r="E14" s="90"/>
      <c r="F14" s="50" t="s">
        <v>53</v>
      </c>
      <c r="G14" s="118"/>
      <c r="H14" s="88" t="s">
        <v>79</v>
      </c>
      <c r="I14" s="11"/>
      <c r="J14" s="11"/>
    </row>
    <row r="15" spans="1:10" s="12" customFormat="1" ht="170.25" customHeight="1">
      <c r="A15" s="164">
        <v>13</v>
      </c>
      <c r="B15" s="122"/>
      <c r="C15" s="120"/>
      <c r="D15" s="165">
        <v>-263229</v>
      </c>
      <c r="E15" s="165"/>
      <c r="F15" s="79" t="s">
        <v>85</v>
      </c>
      <c r="G15" s="118"/>
      <c r="H15" s="166" t="s">
        <v>86</v>
      </c>
      <c r="I15" s="11"/>
      <c r="J15" s="11"/>
    </row>
    <row r="16" spans="1:10" s="12" customFormat="1" ht="135.75" customHeight="1" thickBot="1">
      <c r="A16" s="172">
        <v>14</v>
      </c>
      <c r="B16" s="128"/>
      <c r="C16" s="129"/>
      <c r="D16" s="173">
        <f>-154000-66000</f>
        <v>-220000</v>
      </c>
      <c r="E16" s="173"/>
      <c r="F16" s="174" t="s">
        <v>83</v>
      </c>
      <c r="G16" s="130"/>
      <c r="H16" s="175" t="s">
        <v>84</v>
      </c>
      <c r="I16" s="11"/>
      <c r="J16" s="11"/>
    </row>
    <row r="17" spans="1:10" s="12" customFormat="1" ht="244.5" customHeight="1" thickBot="1">
      <c r="A17" s="95">
        <v>15</v>
      </c>
      <c r="B17" s="93" t="s">
        <v>17</v>
      </c>
      <c r="C17" s="91">
        <v>60013</v>
      </c>
      <c r="D17" s="89">
        <v>-51660</v>
      </c>
      <c r="E17" s="89">
        <v>51660</v>
      </c>
      <c r="F17" s="35" t="s">
        <v>103</v>
      </c>
      <c r="G17" s="35" t="s">
        <v>35</v>
      </c>
      <c r="H17" s="87" t="s">
        <v>79</v>
      </c>
      <c r="I17" s="11"/>
      <c r="J17" s="11"/>
    </row>
    <row r="18" spans="1:10" s="12" customFormat="1" ht="113.25" customHeight="1" thickBot="1">
      <c r="A18" s="47">
        <v>16</v>
      </c>
      <c r="B18" s="52" t="s">
        <v>40</v>
      </c>
      <c r="C18" s="53">
        <v>70005</v>
      </c>
      <c r="D18" s="54">
        <v>-52400</v>
      </c>
      <c r="E18" s="54"/>
      <c r="F18" s="46" t="s">
        <v>43</v>
      </c>
      <c r="G18" s="44" t="s">
        <v>39</v>
      </c>
      <c r="H18" s="55" t="s">
        <v>79</v>
      </c>
      <c r="I18" s="11"/>
      <c r="J18" s="11"/>
    </row>
    <row r="19" spans="1:10" s="12" customFormat="1" ht="140.25" customHeight="1" thickBot="1">
      <c r="A19" s="47">
        <v>17</v>
      </c>
      <c r="B19" s="52" t="s">
        <v>40</v>
      </c>
      <c r="C19" s="53">
        <v>70005</v>
      </c>
      <c r="D19" s="54">
        <f>-5784367+5668</f>
        <v>-5778699</v>
      </c>
      <c r="E19" s="54"/>
      <c r="F19" s="46" t="s">
        <v>114</v>
      </c>
      <c r="G19" s="44" t="s">
        <v>67</v>
      </c>
      <c r="H19" s="55" t="s">
        <v>79</v>
      </c>
      <c r="I19" s="11"/>
      <c r="J19" s="11"/>
    </row>
    <row r="20" spans="1:10" s="12" customFormat="1" ht="129.75" customHeight="1" thickBot="1">
      <c r="A20" s="96">
        <v>18</v>
      </c>
      <c r="B20" s="94" t="s">
        <v>12</v>
      </c>
      <c r="C20" s="92">
        <v>75018</v>
      </c>
      <c r="D20" s="90">
        <f>-259175-46951-512364</f>
        <v>-818490</v>
      </c>
      <c r="E20" s="90"/>
      <c r="F20" s="50" t="s">
        <v>44</v>
      </c>
      <c r="G20" s="83" t="s">
        <v>39</v>
      </c>
      <c r="H20" s="88" t="s">
        <v>79</v>
      </c>
      <c r="I20" s="11"/>
      <c r="J20" s="11"/>
    </row>
    <row r="21" spans="1:10" s="12" customFormat="1" ht="228" customHeight="1" thickBot="1">
      <c r="A21" s="47">
        <v>19</v>
      </c>
      <c r="B21" s="43" t="s">
        <v>28</v>
      </c>
      <c r="C21" s="44" t="s">
        <v>29</v>
      </c>
      <c r="D21" s="45">
        <v>-13608800</v>
      </c>
      <c r="E21" s="45"/>
      <c r="F21" s="46" t="s">
        <v>72</v>
      </c>
      <c r="G21" s="44" t="s">
        <v>30</v>
      </c>
      <c r="H21" s="46" t="s">
        <v>107</v>
      </c>
      <c r="I21" s="11"/>
      <c r="J21" s="11"/>
    </row>
    <row r="22" spans="1:10" s="10" customFormat="1" ht="140.25" customHeight="1" thickBot="1">
      <c r="A22" s="47">
        <v>20</v>
      </c>
      <c r="B22" s="131" t="s">
        <v>12</v>
      </c>
      <c r="C22" s="117">
        <v>75095</v>
      </c>
      <c r="D22" s="45">
        <v>-50000</v>
      </c>
      <c r="E22" s="45"/>
      <c r="F22" s="46" t="s">
        <v>45</v>
      </c>
      <c r="G22" s="86" t="s">
        <v>15</v>
      </c>
      <c r="H22" s="46" t="s">
        <v>79</v>
      </c>
      <c r="I22" s="13"/>
      <c r="J22" s="13">
        <f>SUM(D22:E22)</f>
        <v>-50000</v>
      </c>
    </row>
    <row r="23" spans="1:10" s="10" customFormat="1" ht="115.5" customHeight="1" thickBot="1">
      <c r="A23" s="47">
        <v>21</v>
      </c>
      <c r="B23" s="132"/>
      <c r="C23" s="130"/>
      <c r="D23" s="45">
        <v>-299768</v>
      </c>
      <c r="E23" s="45"/>
      <c r="F23" s="46" t="s">
        <v>73</v>
      </c>
      <c r="G23" s="44" t="s">
        <v>26</v>
      </c>
      <c r="H23" s="46" t="s">
        <v>82</v>
      </c>
      <c r="I23" s="13"/>
      <c r="J23" s="13"/>
    </row>
    <row r="24" spans="1:10" s="10" customFormat="1" ht="141" customHeight="1" thickBot="1">
      <c r="A24" s="47">
        <v>22</v>
      </c>
      <c r="B24" s="43" t="s">
        <v>12</v>
      </c>
      <c r="C24" s="44">
        <v>75095</v>
      </c>
      <c r="D24" s="45">
        <v>-2298040</v>
      </c>
      <c r="E24" s="45"/>
      <c r="F24" s="56" t="s">
        <v>66</v>
      </c>
      <c r="G24" s="44" t="s">
        <v>35</v>
      </c>
      <c r="H24" s="46" t="s">
        <v>81</v>
      </c>
      <c r="I24" s="13"/>
      <c r="J24" s="13"/>
    </row>
    <row r="25" spans="1:10" s="10" customFormat="1" ht="53.25" customHeight="1" thickBot="1">
      <c r="A25" s="47">
        <v>23</v>
      </c>
      <c r="B25" s="121" t="s">
        <v>23</v>
      </c>
      <c r="C25" s="119">
        <v>75421</v>
      </c>
      <c r="D25" s="54">
        <f>-200000-220000-30000</f>
        <v>-450000</v>
      </c>
      <c r="E25" s="54"/>
      <c r="F25" s="56" t="s">
        <v>46</v>
      </c>
      <c r="G25" s="86" t="s">
        <v>16</v>
      </c>
      <c r="H25" s="55" t="s">
        <v>79</v>
      </c>
      <c r="I25" s="13"/>
      <c r="J25" s="13"/>
    </row>
    <row r="26" spans="1:10" s="10" customFormat="1" ht="84" customHeight="1" thickBot="1">
      <c r="A26" s="47">
        <v>24</v>
      </c>
      <c r="B26" s="128"/>
      <c r="C26" s="129"/>
      <c r="D26" s="89">
        <v>-1000000</v>
      </c>
      <c r="E26" s="89"/>
      <c r="F26" s="85" t="s">
        <v>47</v>
      </c>
      <c r="G26" s="86" t="s">
        <v>39</v>
      </c>
      <c r="H26" s="87" t="s">
        <v>79</v>
      </c>
      <c r="I26" s="13"/>
      <c r="J26" s="13"/>
    </row>
    <row r="27" spans="1:10" s="10" customFormat="1" ht="60" customHeight="1" thickBot="1">
      <c r="A27" s="47">
        <v>25</v>
      </c>
      <c r="B27" s="52" t="s">
        <v>38</v>
      </c>
      <c r="C27" s="53">
        <v>75704</v>
      </c>
      <c r="D27" s="54">
        <v>-4413265</v>
      </c>
      <c r="E27" s="54"/>
      <c r="F27" s="56" t="s">
        <v>48</v>
      </c>
      <c r="G27" s="44" t="s">
        <v>16</v>
      </c>
      <c r="H27" s="55" t="s">
        <v>79</v>
      </c>
      <c r="I27" s="13"/>
      <c r="J27" s="13"/>
    </row>
    <row r="28" spans="1:10" s="10" customFormat="1" ht="409.5" customHeight="1">
      <c r="A28" s="150">
        <v>26</v>
      </c>
      <c r="B28" s="121" t="s">
        <v>54</v>
      </c>
      <c r="C28" s="119">
        <v>75818</v>
      </c>
      <c r="D28" s="148">
        <f>-31250811+5784367-5668+226069</f>
        <v>-25246043</v>
      </c>
      <c r="E28" s="144"/>
      <c r="F28" s="142" t="s">
        <v>95</v>
      </c>
      <c r="G28" s="117" t="s">
        <v>78</v>
      </c>
      <c r="H28" s="146" t="s">
        <v>79</v>
      </c>
      <c r="I28" s="13"/>
      <c r="J28" s="13"/>
    </row>
    <row r="29" spans="1:10" s="10" customFormat="1" ht="126" customHeight="1" thickBot="1">
      <c r="A29" s="151"/>
      <c r="B29" s="128"/>
      <c r="C29" s="129"/>
      <c r="D29" s="149"/>
      <c r="E29" s="145"/>
      <c r="F29" s="143"/>
      <c r="G29" s="130"/>
      <c r="H29" s="147"/>
      <c r="I29" s="13"/>
      <c r="J29" s="13"/>
    </row>
    <row r="30" spans="1:10" s="10" customFormat="1" ht="142.5" customHeight="1" thickBot="1">
      <c r="A30" s="47">
        <v>27</v>
      </c>
      <c r="B30" s="43" t="s">
        <v>13</v>
      </c>
      <c r="C30" s="44">
        <v>85111</v>
      </c>
      <c r="D30" s="45">
        <v>-2342112</v>
      </c>
      <c r="E30" s="45"/>
      <c r="F30" s="46" t="s">
        <v>74</v>
      </c>
      <c r="G30" s="44" t="s">
        <v>19</v>
      </c>
      <c r="H30" s="46" t="s">
        <v>80</v>
      </c>
      <c r="I30" s="13"/>
      <c r="J30" s="13"/>
    </row>
    <row r="31" spans="1:10" s="10" customFormat="1" ht="117" customHeight="1" thickBot="1">
      <c r="A31" s="47">
        <v>28</v>
      </c>
      <c r="B31" s="43" t="s">
        <v>37</v>
      </c>
      <c r="C31" s="44">
        <v>85231</v>
      </c>
      <c r="D31" s="45">
        <v>-7931737</v>
      </c>
      <c r="E31" s="45"/>
      <c r="F31" s="46" t="s">
        <v>104</v>
      </c>
      <c r="G31" s="44" t="s">
        <v>33</v>
      </c>
      <c r="H31" s="46" t="s">
        <v>105</v>
      </c>
      <c r="I31" s="13"/>
      <c r="J31" s="13"/>
    </row>
    <row r="32" spans="1:10" s="10" customFormat="1" ht="119.25" customHeight="1" thickBot="1">
      <c r="A32" s="167">
        <v>29</v>
      </c>
      <c r="B32" s="121" t="s">
        <v>34</v>
      </c>
      <c r="C32" s="168">
        <v>92109</v>
      </c>
      <c r="D32" s="169">
        <v>-250000</v>
      </c>
      <c r="E32" s="169">
        <v>250000</v>
      </c>
      <c r="F32" s="170" t="s">
        <v>75</v>
      </c>
      <c r="G32" s="117" t="s">
        <v>42</v>
      </c>
      <c r="H32" s="171" t="s">
        <v>79</v>
      </c>
      <c r="I32" s="13"/>
      <c r="J32" s="13"/>
    </row>
    <row r="33" spans="1:12" s="10" customFormat="1" ht="105" customHeight="1" thickBot="1">
      <c r="A33" s="96">
        <v>30</v>
      </c>
      <c r="B33" s="122"/>
      <c r="C33" s="118">
        <v>92114</v>
      </c>
      <c r="D33" s="54">
        <v>-506000</v>
      </c>
      <c r="E33" s="54"/>
      <c r="F33" s="57" t="s">
        <v>49</v>
      </c>
      <c r="G33" s="118"/>
      <c r="H33" s="58" t="s">
        <v>79</v>
      </c>
      <c r="I33" s="13"/>
      <c r="J33" s="13"/>
    </row>
    <row r="34" spans="1:12" s="14" customFormat="1" ht="75" customHeight="1" thickBot="1">
      <c r="A34" s="96">
        <v>31</v>
      </c>
      <c r="B34" s="122"/>
      <c r="C34" s="130"/>
      <c r="D34" s="66"/>
      <c r="E34" s="66">
        <v>42000</v>
      </c>
      <c r="F34" s="50" t="s">
        <v>50</v>
      </c>
      <c r="G34" s="118"/>
      <c r="H34" s="67" t="s">
        <v>79</v>
      </c>
    </row>
    <row r="35" spans="1:12" s="14" customFormat="1" ht="136.5" customHeight="1" thickBot="1">
      <c r="A35" s="47">
        <v>32</v>
      </c>
      <c r="B35" s="122"/>
      <c r="C35" s="117">
        <v>92118</v>
      </c>
      <c r="D35" s="45">
        <v>-38000</v>
      </c>
      <c r="E35" s="45"/>
      <c r="F35" s="46" t="s">
        <v>51</v>
      </c>
      <c r="G35" s="118"/>
      <c r="H35" s="55" t="s">
        <v>79</v>
      </c>
    </row>
    <row r="36" spans="1:12" s="14" customFormat="1" ht="92.25" customHeight="1" thickBot="1">
      <c r="A36" s="47">
        <v>33</v>
      </c>
      <c r="B36" s="128"/>
      <c r="C36" s="130"/>
      <c r="D36" s="45">
        <v>-21445</v>
      </c>
      <c r="E36" s="45"/>
      <c r="F36" s="46" t="s">
        <v>52</v>
      </c>
      <c r="G36" s="130"/>
      <c r="H36" s="59" t="s">
        <v>79</v>
      </c>
    </row>
    <row r="37" spans="1:12" s="8" customFormat="1" ht="42" customHeight="1" thickBot="1">
      <c r="A37" s="123" t="s">
        <v>5</v>
      </c>
      <c r="B37" s="124"/>
      <c r="C37" s="125"/>
      <c r="D37" s="60">
        <f>SUM(D3:D36)</f>
        <v>-151660117</v>
      </c>
      <c r="E37" s="60">
        <f>SUM(E3:E36)</f>
        <v>2236284</v>
      </c>
      <c r="F37" s="126"/>
      <c r="G37" s="127"/>
      <c r="H37" s="152"/>
    </row>
    <row r="38" spans="1:12" s="8" customFormat="1" ht="24.75" customHeight="1" thickBot="1">
      <c r="A38" s="153" t="s">
        <v>6</v>
      </c>
      <c r="B38" s="154"/>
      <c r="C38" s="155"/>
      <c r="D38" s="159">
        <f>D37+E37</f>
        <v>-149423833</v>
      </c>
      <c r="E38" s="159"/>
      <c r="F38" s="126"/>
      <c r="G38" s="127"/>
      <c r="H38" s="152"/>
      <c r="I38" s="9"/>
      <c r="J38" s="9"/>
    </row>
    <row r="39" spans="1:12" s="8" customFormat="1" ht="30" customHeight="1" thickBot="1">
      <c r="A39" s="156"/>
      <c r="B39" s="157"/>
      <c r="C39" s="158"/>
      <c r="D39" s="159"/>
      <c r="E39" s="159"/>
      <c r="F39" s="126"/>
      <c r="G39" s="127"/>
      <c r="H39" s="152"/>
      <c r="K39" s="9"/>
      <c r="L39" s="8" t="s">
        <v>20</v>
      </c>
    </row>
    <row r="40" spans="1:12" ht="277.5" customHeight="1">
      <c r="A40" s="139"/>
      <c r="B40" s="140"/>
      <c r="C40" s="140"/>
      <c r="D40" s="140"/>
      <c r="E40" s="140"/>
      <c r="F40" s="140"/>
      <c r="G40" s="140"/>
      <c r="H40" s="140"/>
    </row>
    <row r="41" spans="1:12">
      <c r="B41" s="141"/>
      <c r="C41" s="141"/>
      <c r="D41" s="141"/>
      <c r="E41" s="141"/>
      <c r="F41" s="141"/>
      <c r="G41" s="141"/>
      <c r="H41" s="141"/>
    </row>
    <row r="44" spans="1:12">
      <c r="H44" s="82"/>
    </row>
    <row r="48" spans="1:12">
      <c r="G48" s="69"/>
    </row>
  </sheetData>
  <mergeCells count="34">
    <mergeCell ref="A40:H40"/>
    <mergeCell ref="B41:H41"/>
    <mergeCell ref="C33:C34"/>
    <mergeCell ref="F28:F29"/>
    <mergeCell ref="E28:E29"/>
    <mergeCell ref="G28:G29"/>
    <mergeCell ref="H28:H29"/>
    <mergeCell ref="D28:D29"/>
    <mergeCell ref="C28:C29"/>
    <mergeCell ref="B28:B29"/>
    <mergeCell ref="A28:A29"/>
    <mergeCell ref="H37:H39"/>
    <mergeCell ref="A38:C39"/>
    <mergeCell ref="D38:E39"/>
    <mergeCell ref="A1:H1"/>
    <mergeCell ref="C4:C6"/>
    <mergeCell ref="G4:G6"/>
    <mergeCell ref="B4:B6"/>
    <mergeCell ref="G9:G11"/>
    <mergeCell ref="B8:B11"/>
    <mergeCell ref="C9:C11"/>
    <mergeCell ref="A37:C37"/>
    <mergeCell ref="F37:F39"/>
    <mergeCell ref="G37:G39"/>
    <mergeCell ref="B25:B26"/>
    <mergeCell ref="C25:C26"/>
    <mergeCell ref="C35:C36"/>
    <mergeCell ref="C22:C23"/>
    <mergeCell ref="B22:B23"/>
    <mergeCell ref="B32:B36"/>
    <mergeCell ref="G32:G36"/>
    <mergeCell ref="C13:C16"/>
    <mergeCell ref="B13:B16"/>
    <mergeCell ref="G13:G1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4" fitToHeight="0" orientation="landscape" horizontalDpi="300" verticalDpi="300" r:id="rId1"/>
  <headerFooter differentFirst="1">
    <oddFooter>&amp;RStrona &amp;P</oddFooter>
  </headerFooter>
  <rowBreaks count="1" manualBreakCount="1">
    <brk id="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Szynal Anna</cp:lastModifiedBy>
  <cp:lastPrinted>2022-12-20T06:40:42Z</cp:lastPrinted>
  <dcterms:created xsi:type="dcterms:W3CDTF">2013-02-21T12:03:23Z</dcterms:created>
  <dcterms:modified xsi:type="dcterms:W3CDTF">2022-12-20T06:41:22Z</dcterms:modified>
</cp:coreProperties>
</file>