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.kajzar\Desktop\WPF\2022\UCHWAŁY\8 wrzesień\"/>
    </mc:Choice>
  </mc:AlternateContent>
  <bookViews>
    <workbookView xWindow="-120" yWindow="-120" windowWidth="29040" windowHeight="15840" tabRatio="685" activeTab="1"/>
  </bookViews>
  <sheets>
    <sheet name="Zał nr 1 " sheetId="203" r:id="rId1"/>
    <sheet name="Zał. nr 2 " sheetId="205" r:id="rId2"/>
    <sheet name="Zał. nr 3" sheetId="206" r:id="rId3"/>
  </sheets>
  <externalReferences>
    <externalReference r:id="rId4"/>
  </externalReferences>
  <definedNames>
    <definedName name="IdRozp">[1]DaneZrodlowe!$N$3</definedName>
    <definedName name="_xlnm.Print_Area" localSheetId="0">'Zał nr 1 '!$A$1:$BN$101</definedName>
    <definedName name="_xlnm.Print_Area" localSheetId="1">'Zał. nr 2 '!$A$1:$AA$32</definedName>
    <definedName name="Ostatni_rok_analizy">[1]WPF_Analiza!$Q$1</definedName>
    <definedName name="RokBazowy">[1]DaneZrodlowe!$N$1</definedName>
    <definedName name="RokMaxProg">[1]DaneZrodlowe!$N$2</definedName>
    <definedName name="Srednia">[1]DaneZrodlowe!$N$4</definedName>
    <definedName name="_xlnm.Print_Titles" localSheetId="0">'Zał nr 1 '!$3:$5</definedName>
    <definedName name="ver_raportu">[1]WPF_bazowy!$N$3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06" l="1"/>
  <c r="F9" i="206" l="1"/>
  <c r="E9" i="206"/>
  <c r="D9" i="206"/>
  <c r="F8" i="206"/>
  <c r="E8" i="206"/>
  <c r="D8" i="206"/>
  <c r="F6" i="206"/>
  <c r="E6" i="206"/>
  <c r="E7" i="206" s="1"/>
  <c r="D6" i="206"/>
  <c r="F5" i="206"/>
  <c r="E5" i="206"/>
  <c r="D5" i="206"/>
  <c r="AA25" i="205"/>
  <c r="Z25" i="205"/>
  <c r="Y25" i="205"/>
  <c r="X25" i="205"/>
  <c r="W25" i="205"/>
  <c r="V25" i="205"/>
  <c r="U25" i="205"/>
  <c r="T25" i="205"/>
  <c r="S25" i="205"/>
  <c r="R25" i="205"/>
  <c r="Q25" i="205"/>
  <c r="P25" i="205"/>
  <c r="O25" i="205"/>
  <c r="N25" i="205"/>
  <c r="M25" i="205"/>
  <c r="L25" i="205"/>
  <c r="K25" i="205"/>
  <c r="J25" i="205"/>
  <c r="I25" i="205"/>
  <c r="H25" i="205"/>
  <c r="G25" i="205"/>
  <c r="F25" i="205"/>
  <c r="E25" i="205"/>
  <c r="F7" i="206" l="1"/>
  <c r="F11" i="206" s="1"/>
  <c r="D7" i="206"/>
  <c r="D11" i="206" s="1"/>
  <c r="E10" i="206"/>
  <c r="E11" i="206"/>
  <c r="F10" i="206" l="1"/>
  <c r="D10" i="206"/>
  <c r="AA32" i="205"/>
  <c r="Z32" i="205"/>
  <c r="Y32" i="205"/>
  <c r="X32" i="205"/>
  <c r="W32" i="205"/>
  <c r="V32" i="205"/>
  <c r="U32" i="205"/>
  <c r="T32" i="205"/>
  <c r="S32" i="205"/>
  <c r="R32" i="205"/>
  <c r="Q32" i="205"/>
  <c r="P32" i="205"/>
  <c r="O32" i="205"/>
  <c r="N32" i="205"/>
  <c r="M32" i="205"/>
  <c r="L32" i="205"/>
  <c r="K32" i="205"/>
  <c r="J32" i="205"/>
  <c r="I32" i="205"/>
  <c r="H32" i="205"/>
  <c r="G32" i="205"/>
  <c r="F32" i="205"/>
  <c r="E32" i="205"/>
  <c r="AA16" i="205"/>
  <c r="Z16" i="205"/>
  <c r="Y16" i="205"/>
  <c r="X16" i="205"/>
  <c r="W16" i="205"/>
  <c r="V16" i="205"/>
  <c r="U16" i="205"/>
  <c r="T16" i="205"/>
  <c r="S16" i="205"/>
  <c r="R16" i="205"/>
  <c r="Q16" i="205"/>
  <c r="P16" i="205"/>
  <c r="O16" i="205"/>
  <c r="N16" i="205"/>
  <c r="M16" i="205"/>
  <c r="L16" i="205"/>
  <c r="K16" i="205"/>
  <c r="J16" i="205"/>
  <c r="I16" i="205"/>
  <c r="H16" i="205"/>
  <c r="G16" i="205"/>
  <c r="F16" i="205"/>
  <c r="E16" i="205"/>
  <c r="D16" i="205"/>
  <c r="AA15" i="205"/>
  <c r="Z15" i="205"/>
  <c r="Y15" i="205"/>
  <c r="X15" i="205"/>
  <c r="W15" i="205"/>
  <c r="V15" i="205"/>
  <c r="U15" i="205"/>
  <c r="T15" i="205"/>
  <c r="S15" i="205"/>
  <c r="R15" i="205"/>
  <c r="Q15" i="205"/>
  <c r="P15" i="205"/>
  <c r="O15" i="205"/>
  <c r="N15" i="205"/>
  <c r="M15" i="205"/>
  <c r="L15" i="205"/>
  <c r="K15" i="205"/>
  <c r="J15" i="205"/>
  <c r="I15" i="205"/>
  <c r="H15" i="205"/>
  <c r="G15" i="205"/>
  <c r="F15" i="205"/>
  <c r="E15" i="205"/>
  <c r="D15" i="205"/>
  <c r="AA13" i="205"/>
  <c r="Z13" i="205"/>
  <c r="Y13" i="205"/>
  <c r="X13" i="205"/>
  <c r="W13" i="205"/>
  <c r="V13" i="205"/>
  <c r="U13" i="205"/>
  <c r="T13" i="205"/>
  <c r="S13" i="205"/>
  <c r="R13" i="205"/>
  <c r="Q13" i="205"/>
  <c r="P13" i="205"/>
  <c r="O13" i="205"/>
  <c r="N13" i="205"/>
  <c r="M13" i="205"/>
  <c r="L13" i="205"/>
  <c r="K13" i="205"/>
  <c r="J13" i="205"/>
  <c r="I13" i="205"/>
  <c r="H13" i="205"/>
  <c r="G13" i="205"/>
  <c r="F13" i="205"/>
  <c r="E13" i="205"/>
  <c r="D13" i="205"/>
  <c r="AA12" i="205"/>
  <c r="Z12" i="205"/>
  <c r="Y12" i="205"/>
  <c r="X12" i="205"/>
  <c r="W12" i="205"/>
  <c r="V12" i="205"/>
  <c r="U12" i="205"/>
  <c r="T12" i="205"/>
  <c r="S12" i="205"/>
  <c r="R12" i="205"/>
  <c r="Q12" i="205"/>
  <c r="P12" i="205"/>
  <c r="O12" i="205"/>
  <c r="N12" i="205"/>
  <c r="M12" i="205"/>
  <c r="L12" i="205"/>
  <c r="K12" i="205"/>
  <c r="J12" i="205"/>
  <c r="I12" i="205"/>
  <c r="H12" i="205"/>
  <c r="G12" i="205"/>
  <c r="F12" i="205"/>
  <c r="E12" i="205"/>
  <c r="D12" i="205"/>
  <c r="K18" i="205" l="1"/>
  <c r="W18" i="205"/>
  <c r="D18" i="205"/>
  <c r="H18" i="205"/>
  <c r="L18" i="205"/>
  <c r="P18" i="205"/>
  <c r="T18" i="205"/>
  <c r="X18" i="205"/>
  <c r="S18" i="205"/>
  <c r="E18" i="205"/>
  <c r="I18" i="205"/>
  <c r="M18" i="205"/>
  <c r="Q18" i="205"/>
  <c r="U18" i="205"/>
  <c r="Y18" i="205"/>
  <c r="G18" i="205"/>
  <c r="O18" i="205"/>
  <c r="AA18" i="205"/>
  <c r="F18" i="205"/>
  <c r="J18" i="205"/>
  <c r="N18" i="205"/>
  <c r="R18" i="205"/>
  <c r="V18" i="205"/>
  <c r="Z18" i="205"/>
  <c r="Y86" i="203" l="1"/>
  <c r="Y58" i="203" l="1"/>
  <c r="BI58" i="203" s="1"/>
  <c r="Y57" i="203"/>
  <c r="G57" i="203"/>
  <c r="BL60" i="203"/>
  <c r="AB102" i="203"/>
  <c r="F102" i="203"/>
  <c r="BL94" i="203"/>
  <c r="BK94" i="203"/>
  <c r="BG94" i="203"/>
  <c r="BF94" i="203"/>
  <c r="BE94" i="203"/>
  <c r="BD94" i="203"/>
  <c r="BC94" i="203"/>
  <c r="BB94" i="203"/>
  <c r="BA94" i="203"/>
  <c r="AZ94" i="203"/>
  <c r="AY94" i="203"/>
  <c r="AX94" i="203"/>
  <c r="AW94" i="203"/>
  <c r="AV94" i="203"/>
  <c r="AU94" i="203"/>
  <c r="AT94" i="203"/>
  <c r="AS94" i="203"/>
  <c r="AR94" i="203"/>
  <c r="AQ94" i="203"/>
  <c r="AP94" i="203"/>
  <c r="AO94" i="203"/>
  <c r="AN94" i="203"/>
  <c r="AM94" i="203"/>
  <c r="AL94" i="203"/>
  <c r="AK94" i="203"/>
  <c r="AJ94" i="203"/>
  <c r="AI94" i="203"/>
  <c r="AH94" i="203"/>
  <c r="AG94" i="203"/>
  <c r="AF94" i="203"/>
  <c r="AE94" i="203"/>
  <c r="AD94" i="203"/>
  <c r="AC94" i="203"/>
  <c r="AB94" i="203"/>
  <c r="AA94" i="203"/>
  <c r="Y94" i="203"/>
  <c r="X94" i="203"/>
  <c r="V94" i="203"/>
  <c r="U94" i="203"/>
  <c r="S94" i="203"/>
  <c r="R94" i="203"/>
  <c r="Q94" i="203"/>
  <c r="P94" i="203"/>
  <c r="O94" i="203"/>
  <c r="N94" i="203"/>
  <c r="M94" i="203"/>
  <c r="L94" i="203"/>
  <c r="K94" i="203"/>
  <c r="J94" i="203"/>
  <c r="I94" i="203"/>
  <c r="G94" i="203"/>
  <c r="F94" i="203"/>
  <c r="BL93" i="203"/>
  <c r="BK93" i="203"/>
  <c r="BG93" i="203"/>
  <c r="BF93" i="203"/>
  <c r="BE93" i="203"/>
  <c r="BD93" i="203"/>
  <c r="BC93" i="203"/>
  <c r="BB93" i="203"/>
  <c r="BA93" i="203"/>
  <c r="AZ93" i="203"/>
  <c r="AY93" i="203"/>
  <c r="AX93" i="203"/>
  <c r="AW93" i="203"/>
  <c r="AV93" i="203"/>
  <c r="AU93" i="203"/>
  <c r="AT93" i="203"/>
  <c r="AS93" i="203"/>
  <c r="AR93" i="203"/>
  <c r="AQ93" i="203"/>
  <c r="AP93" i="203"/>
  <c r="AN93" i="203"/>
  <c r="AM93" i="203"/>
  <c r="AK93" i="203"/>
  <c r="AJ93" i="203"/>
  <c r="AH93" i="203"/>
  <c r="AG93" i="203"/>
  <c r="AE93" i="203"/>
  <c r="AD93" i="203"/>
  <c r="AB93" i="203"/>
  <c r="AA93" i="203"/>
  <c r="Y93" i="203"/>
  <c r="X93" i="203"/>
  <c r="V93" i="203"/>
  <c r="U93" i="203"/>
  <c r="S93" i="203"/>
  <c r="R93" i="203"/>
  <c r="P93" i="203"/>
  <c r="O93" i="203"/>
  <c r="M93" i="203"/>
  <c r="L93" i="203"/>
  <c r="J93" i="203"/>
  <c r="I93" i="203"/>
  <c r="G93" i="203"/>
  <c r="F93" i="203"/>
  <c r="BL92" i="203"/>
  <c r="BK92" i="203"/>
  <c r="BF92" i="203"/>
  <c r="BE92" i="203"/>
  <c r="BC92" i="203"/>
  <c r="BB92" i="203"/>
  <c r="AZ92" i="203"/>
  <c r="AY92" i="203"/>
  <c r="AW92" i="203"/>
  <c r="AV92" i="203"/>
  <c r="AT92" i="203"/>
  <c r="AS92" i="203"/>
  <c r="AQ92" i="203"/>
  <c r="AP92" i="203"/>
  <c r="AN92" i="203"/>
  <c r="AM92" i="203"/>
  <c r="AK92" i="203"/>
  <c r="AJ92" i="203"/>
  <c r="AH92" i="203"/>
  <c r="AG92" i="203"/>
  <c r="AE92" i="203"/>
  <c r="AD92" i="203"/>
  <c r="AB92" i="203"/>
  <c r="AA92" i="203"/>
  <c r="Y92" i="203"/>
  <c r="X92" i="203"/>
  <c r="V92" i="203"/>
  <c r="U92" i="203"/>
  <c r="S92" i="203"/>
  <c r="R92" i="203"/>
  <c r="P92" i="203"/>
  <c r="O92" i="203"/>
  <c r="M92" i="203"/>
  <c r="L92" i="203"/>
  <c r="J92" i="203"/>
  <c r="I92" i="203"/>
  <c r="G92" i="203"/>
  <c r="F92" i="203"/>
  <c r="BL91" i="203"/>
  <c r="BK91" i="203"/>
  <c r="BF91" i="203"/>
  <c r="BE91" i="203"/>
  <c r="BC91" i="203"/>
  <c r="BB91" i="203"/>
  <c r="AZ91" i="203"/>
  <c r="AY91" i="203"/>
  <c r="AW91" i="203"/>
  <c r="AV91" i="203"/>
  <c r="AT91" i="203"/>
  <c r="AS91" i="203"/>
  <c r="AQ91" i="203"/>
  <c r="AP91" i="203"/>
  <c r="AN91" i="203"/>
  <c r="AM91" i="203"/>
  <c r="AK91" i="203"/>
  <c r="AJ91" i="203"/>
  <c r="AH91" i="203"/>
  <c r="AG91" i="203"/>
  <c r="AE91" i="203"/>
  <c r="AD91" i="203"/>
  <c r="AB91" i="203"/>
  <c r="AA91" i="203"/>
  <c r="X91" i="203"/>
  <c r="V91" i="203"/>
  <c r="U91" i="203"/>
  <c r="S91" i="203"/>
  <c r="R91" i="203"/>
  <c r="P91" i="203"/>
  <c r="O91" i="203"/>
  <c r="M91" i="203"/>
  <c r="L91" i="203"/>
  <c r="J91" i="203"/>
  <c r="I91" i="203"/>
  <c r="G91" i="203"/>
  <c r="F91" i="203"/>
  <c r="BL89" i="203"/>
  <c r="BK89" i="203"/>
  <c r="BH89" i="203"/>
  <c r="BF89" i="203"/>
  <c r="BE89" i="203"/>
  <c r="BC89" i="203"/>
  <c r="BB89" i="203"/>
  <c r="AZ89" i="203"/>
  <c r="AZ99" i="203" s="1"/>
  <c r="AY89" i="203"/>
  <c r="AW89" i="203"/>
  <c r="AV89" i="203"/>
  <c r="AV99" i="203" s="1"/>
  <c r="AT89" i="203"/>
  <c r="AS89" i="203"/>
  <c r="AQ89" i="203"/>
  <c r="AP89" i="203"/>
  <c r="AN89" i="203"/>
  <c r="AN99" i="203" s="1"/>
  <c r="AM89" i="203"/>
  <c r="AK89" i="203"/>
  <c r="AJ89" i="203"/>
  <c r="AJ99" i="203" s="1"/>
  <c r="AH89" i="203"/>
  <c r="AG89" i="203"/>
  <c r="AE89" i="203"/>
  <c r="AD89" i="203"/>
  <c r="AB89" i="203"/>
  <c r="AB99" i="203" s="1"/>
  <c r="AA89" i="203"/>
  <c r="Y89" i="203"/>
  <c r="X89" i="203"/>
  <c r="V89" i="203"/>
  <c r="V99" i="203" s="1"/>
  <c r="U89" i="203"/>
  <c r="S89" i="203"/>
  <c r="R89" i="203"/>
  <c r="P89" i="203"/>
  <c r="P99" i="203" s="1"/>
  <c r="O89" i="203"/>
  <c r="M89" i="203"/>
  <c r="L89" i="203"/>
  <c r="J89" i="203"/>
  <c r="I89" i="203"/>
  <c r="G89" i="203"/>
  <c r="F89" i="203"/>
  <c r="BL88" i="203"/>
  <c r="BK88" i="203"/>
  <c r="BF88" i="203"/>
  <c r="BE88" i="203"/>
  <c r="BC88" i="203"/>
  <c r="BC98" i="203" s="1"/>
  <c r="BB88" i="203"/>
  <c r="BB98" i="203" s="1"/>
  <c r="AZ88" i="203"/>
  <c r="AY88" i="203"/>
  <c r="AW88" i="203"/>
  <c r="AV88" i="203"/>
  <c r="AT88" i="203"/>
  <c r="AS88" i="203"/>
  <c r="AQ88" i="203"/>
  <c r="AQ98" i="203" s="1"/>
  <c r="AP88" i="203"/>
  <c r="AN88" i="203"/>
  <c r="AM88" i="203"/>
  <c r="AM98" i="203" s="1"/>
  <c r="AK88" i="203"/>
  <c r="AK98" i="203" s="1"/>
  <c r="AJ88" i="203"/>
  <c r="AJ98" i="203" s="1"/>
  <c r="AH88" i="203"/>
  <c r="AH98" i="203" s="1"/>
  <c r="AG88" i="203"/>
  <c r="AG98" i="203" s="1"/>
  <c r="AE88" i="203"/>
  <c r="AE98" i="203" s="1"/>
  <c r="AD88" i="203"/>
  <c r="AD98" i="203" s="1"/>
  <c r="AB88" i="203"/>
  <c r="AB98" i="203" s="1"/>
  <c r="AA88" i="203"/>
  <c r="AA98" i="203" s="1"/>
  <c r="Y88" i="203"/>
  <c r="Y98" i="203" s="1"/>
  <c r="X88" i="203"/>
  <c r="V88" i="203"/>
  <c r="U88" i="203"/>
  <c r="U98" i="203" s="1"/>
  <c r="S88" i="203"/>
  <c r="S98" i="203" s="1"/>
  <c r="R88" i="203"/>
  <c r="R98" i="203" s="1"/>
  <c r="P88" i="203"/>
  <c r="O88" i="203"/>
  <c r="O98" i="203" s="1"/>
  <c r="M88" i="203"/>
  <c r="M98" i="203" s="1"/>
  <c r="L88" i="203"/>
  <c r="J88" i="203"/>
  <c r="J98" i="203" s="1"/>
  <c r="I88" i="203"/>
  <c r="I98" i="203" s="1"/>
  <c r="G88" i="203"/>
  <c r="G98" i="203" s="1"/>
  <c r="F88" i="203"/>
  <c r="F98" i="203" s="1"/>
  <c r="BL87" i="203"/>
  <c r="BK87" i="203"/>
  <c r="BK97" i="203" s="1"/>
  <c r="BF87" i="203"/>
  <c r="BF97" i="203" s="1"/>
  <c r="BE87" i="203"/>
  <c r="BE97" i="203" s="1"/>
  <c r="BC87" i="203"/>
  <c r="BC97" i="203" s="1"/>
  <c r="BB87" i="203"/>
  <c r="BB97" i="203" s="1"/>
  <c r="AZ87" i="203"/>
  <c r="AZ97" i="203" s="1"/>
  <c r="AY87" i="203"/>
  <c r="AY97" i="203" s="1"/>
  <c r="AW87" i="203"/>
  <c r="AV87" i="203"/>
  <c r="AV97" i="203" s="1"/>
  <c r="AT87" i="203"/>
  <c r="AT97" i="203" s="1"/>
  <c r="AS87" i="203"/>
  <c r="AS97" i="203" s="1"/>
  <c r="AQ87" i="203"/>
  <c r="AQ97" i="203" s="1"/>
  <c r="AQ106" i="203" s="1"/>
  <c r="AP87" i="203"/>
  <c r="AP97" i="203" s="1"/>
  <c r="AP106" i="203" s="1"/>
  <c r="AN87" i="203"/>
  <c r="AN97" i="203" s="1"/>
  <c r="AN106" i="203" s="1"/>
  <c r="AM87" i="203"/>
  <c r="AM97" i="203" s="1"/>
  <c r="AM106" i="203" s="1"/>
  <c r="AK87" i="203"/>
  <c r="AK97" i="203" s="1"/>
  <c r="AK106" i="203" s="1"/>
  <c r="AJ87" i="203"/>
  <c r="AJ97" i="203" s="1"/>
  <c r="AJ106" i="203" s="1"/>
  <c r="AH87" i="203"/>
  <c r="AH97" i="203" s="1"/>
  <c r="AH106" i="203" s="1"/>
  <c r="AG87" i="203"/>
  <c r="AG97" i="203" s="1"/>
  <c r="AG106" i="203" s="1"/>
  <c r="AE87" i="203"/>
  <c r="AD87" i="203"/>
  <c r="AD97" i="203" s="1"/>
  <c r="AB87" i="203"/>
  <c r="AB97" i="203" s="1"/>
  <c r="AB106" i="203" s="1"/>
  <c r="AA87" i="203"/>
  <c r="Y87" i="203"/>
  <c r="Y97" i="203" s="1"/>
  <c r="Y106" i="203" s="1"/>
  <c r="X87" i="203"/>
  <c r="X97" i="203" s="1"/>
  <c r="U87" i="203"/>
  <c r="S87" i="203"/>
  <c r="R87" i="203"/>
  <c r="P87" i="203"/>
  <c r="O87" i="203"/>
  <c r="M87" i="203"/>
  <c r="L87" i="203"/>
  <c r="J87" i="203"/>
  <c r="I87" i="203"/>
  <c r="F87" i="203"/>
  <c r="BL86" i="203"/>
  <c r="BK86" i="203"/>
  <c r="BF86" i="203"/>
  <c r="BE86" i="203"/>
  <c r="BC86" i="203"/>
  <c r="BB86" i="203"/>
  <c r="AZ86" i="203"/>
  <c r="AY86" i="203"/>
  <c r="AW86" i="203"/>
  <c r="AV86" i="203"/>
  <c r="AT86" i="203"/>
  <c r="AS86" i="203"/>
  <c r="AQ86" i="203"/>
  <c r="AP86" i="203"/>
  <c r="AN86" i="203"/>
  <c r="AM86" i="203"/>
  <c r="AK86" i="203"/>
  <c r="AJ86" i="203"/>
  <c r="AH86" i="203"/>
  <c r="AG86" i="203"/>
  <c r="AE86" i="203"/>
  <c r="AD86" i="203"/>
  <c r="AB86" i="203"/>
  <c r="AA86" i="203"/>
  <c r="AA96" i="203" s="1"/>
  <c r="X86" i="203"/>
  <c r="V86" i="203"/>
  <c r="U86" i="203"/>
  <c r="S86" i="203"/>
  <c r="R86" i="203"/>
  <c r="P86" i="203"/>
  <c r="O86" i="203"/>
  <c r="M86" i="203"/>
  <c r="L86" i="203"/>
  <c r="J86" i="203"/>
  <c r="I86" i="203"/>
  <c r="G86" i="203"/>
  <c r="F86" i="203"/>
  <c r="BL85" i="203"/>
  <c r="BK85" i="203"/>
  <c r="BF85" i="203"/>
  <c r="BE85" i="203"/>
  <c r="BC85" i="203"/>
  <c r="BB85" i="203"/>
  <c r="AZ85" i="203"/>
  <c r="AY85" i="203"/>
  <c r="AW85" i="203"/>
  <c r="AV85" i="203"/>
  <c r="AT85" i="203"/>
  <c r="AS85" i="203"/>
  <c r="AQ85" i="203"/>
  <c r="AP85" i="203"/>
  <c r="AN85" i="203"/>
  <c r="AM85" i="203"/>
  <c r="AK85" i="203"/>
  <c r="AJ85" i="203"/>
  <c r="AH85" i="203"/>
  <c r="AG85" i="203"/>
  <c r="AE85" i="203"/>
  <c r="AD85" i="203"/>
  <c r="AB85" i="203"/>
  <c r="AA85" i="203"/>
  <c r="Y85" i="203"/>
  <c r="X85" i="203"/>
  <c r="V85" i="203"/>
  <c r="U85" i="203"/>
  <c r="S85" i="203"/>
  <c r="R85" i="203"/>
  <c r="Q85" i="203"/>
  <c r="P85" i="203"/>
  <c r="O85" i="203"/>
  <c r="N85" i="203"/>
  <c r="M85" i="203"/>
  <c r="L85" i="203"/>
  <c r="K85" i="203"/>
  <c r="J85" i="203"/>
  <c r="I85" i="203"/>
  <c r="G85" i="203"/>
  <c r="F85" i="203"/>
  <c r="BM84" i="203"/>
  <c r="BM85" i="203" s="1"/>
  <c r="BI84" i="203"/>
  <c r="BI85" i="203" s="1"/>
  <c r="BH84" i="203"/>
  <c r="BH85" i="203" s="1"/>
  <c r="BG84" i="203"/>
  <c r="BG85" i="203" s="1"/>
  <c r="BD84" i="203"/>
  <c r="BD85" i="203" s="1"/>
  <c r="BA84" i="203"/>
  <c r="BA85" i="203" s="1"/>
  <c r="AX84" i="203"/>
  <c r="AX85" i="203" s="1"/>
  <c r="AU84" i="203"/>
  <c r="AU85" i="203" s="1"/>
  <c r="AR84" i="203"/>
  <c r="AR85" i="203" s="1"/>
  <c r="AO84" i="203"/>
  <c r="AO85" i="203" s="1"/>
  <c r="AL84" i="203"/>
  <c r="AL85" i="203" s="1"/>
  <c r="AI84" i="203"/>
  <c r="AI85" i="203" s="1"/>
  <c r="AF84" i="203"/>
  <c r="AF85" i="203" s="1"/>
  <c r="AC84" i="203"/>
  <c r="AC85" i="203" s="1"/>
  <c r="Z84" i="203"/>
  <c r="Z85" i="203" s="1"/>
  <c r="W84" i="203"/>
  <c r="W85" i="203" s="1"/>
  <c r="T84" i="203"/>
  <c r="T85" i="203" s="1"/>
  <c r="H84" i="203"/>
  <c r="H85" i="203" s="1"/>
  <c r="BL83" i="203"/>
  <c r="BK83" i="203"/>
  <c r="BF83" i="203"/>
  <c r="BE83" i="203"/>
  <c r="BC83" i="203"/>
  <c r="BB83" i="203"/>
  <c r="AZ83" i="203"/>
  <c r="AY83" i="203"/>
  <c r="AW83" i="203"/>
  <c r="AV83" i="203"/>
  <c r="AT83" i="203"/>
  <c r="AS83" i="203"/>
  <c r="AQ83" i="203"/>
  <c r="AP83" i="203"/>
  <c r="AN83" i="203"/>
  <c r="AM83" i="203"/>
  <c r="AK83" i="203"/>
  <c r="AJ83" i="203"/>
  <c r="AH83" i="203"/>
  <c r="AG83" i="203"/>
  <c r="AE83" i="203"/>
  <c r="AD83" i="203"/>
  <c r="AB83" i="203"/>
  <c r="AA83" i="203"/>
  <c r="Y83" i="203"/>
  <c r="X83" i="203"/>
  <c r="V83" i="203"/>
  <c r="U83" i="203"/>
  <c r="S83" i="203"/>
  <c r="R83" i="203"/>
  <c r="M83" i="203"/>
  <c r="L83" i="203"/>
  <c r="J83" i="203"/>
  <c r="I83" i="203"/>
  <c r="G83" i="203"/>
  <c r="F83" i="203"/>
  <c r="BM82" i="203"/>
  <c r="BI82" i="203"/>
  <c r="BH82" i="203"/>
  <c r="BG82" i="203"/>
  <c r="BD82" i="203"/>
  <c r="BA82" i="203"/>
  <c r="AX82" i="203"/>
  <c r="AU82" i="203"/>
  <c r="AR82" i="203"/>
  <c r="AO82" i="203"/>
  <c r="AL82" i="203"/>
  <c r="AI82" i="203"/>
  <c r="AF82" i="203"/>
  <c r="AC82" i="203"/>
  <c r="Z82" i="203"/>
  <c r="W82" i="203"/>
  <c r="T82" i="203"/>
  <c r="N82" i="203"/>
  <c r="N83" i="203" s="1"/>
  <c r="K82" i="203"/>
  <c r="K83" i="203" s="1"/>
  <c r="H82" i="203"/>
  <c r="BM81" i="203"/>
  <c r="BI81" i="203"/>
  <c r="BI83" i="203" s="1"/>
  <c r="BH81" i="203"/>
  <c r="BG81" i="203"/>
  <c r="BD81" i="203"/>
  <c r="BA81" i="203"/>
  <c r="AX81" i="203"/>
  <c r="AU81" i="203"/>
  <c r="AR81" i="203"/>
  <c r="AO81" i="203"/>
  <c r="AL81" i="203"/>
  <c r="AI81" i="203"/>
  <c r="AF81" i="203"/>
  <c r="AC81" i="203"/>
  <c r="AC83" i="203" s="1"/>
  <c r="Z81" i="203"/>
  <c r="W81" i="203"/>
  <c r="T81" i="203"/>
  <c r="H81" i="203"/>
  <c r="BL80" i="203"/>
  <c r="BK80" i="203"/>
  <c r="BF80" i="203"/>
  <c r="BE80" i="203"/>
  <c r="BC80" i="203"/>
  <c r="BB80" i="203"/>
  <c r="AZ80" i="203"/>
  <c r="AY80" i="203"/>
  <c r="AW80" i="203"/>
  <c r="AV80" i="203"/>
  <c r="AT80" i="203"/>
  <c r="AS80" i="203"/>
  <c r="AQ80" i="203"/>
  <c r="AP80" i="203"/>
  <c r="AN80" i="203"/>
  <c r="AM80" i="203"/>
  <c r="AK80" i="203"/>
  <c r="AJ80" i="203"/>
  <c r="AH80" i="203"/>
  <c r="AG80" i="203"/>
  <c r="AE80" i="203"/>
  <c r="AD80" i="203"/>
  <c r="AB80" i="203"/>
  <c r="AA80" i="203"/>
  <c r="Y80" i="203"/>
  <c r="X80" i="203"/>
  <c r="V80" i="203"/>
  <c r="U80" i="203"/>
  <c r="S80" i="203"/>
  <c r="R80" i="203"/>
  <c r="M80" i="203"/>
  <c r="L80" i="203"/>
  <c r="J80" i="203"/>
  <c r="I80" i="203"/>
  <c r="G80" i="203"/>
  <c r="F80" i="203"/>
  <c r="BM79" i="203"/>
  <c r="BI79" i="203"/>
  <c r="BH79" i="203"/>
  <c r="BG79" i="203"/>
  <c r="BD79" i="203"/>
  <c r="BA79" i="203"/>
  <c r="AX79" i="203"/>
  <c r="AU79" i="203"/>
  <c r="AR79" i="203"/>
  <c r="AO79" i="203"/>
  <c r="AL79" i="203"/>
  <c r="AI79" i="203"/>
  <c r="AF79" i="203"/>
  <c r="AC79" i="203"/>
  <c r="Z79" i="203"/>
  <c r="W79" i="203"/>
  <c r="T79" i="203"/>
  <c r="N79" i="203"/>
  <c r="N80" i="203" s="1"/>
  <c r="K79" i="203"/>
  <c r="H79" i="203"/>
  <c r="BM78" i="203"/>
  <c r="BI78" i="203"/>
  <c r="BH78" i="203"/>
  <c r="BG78" i="203"/>
  <c r="BD78" i="203"/>
  <c r="BD80" i="203" s="1"/>
  <c r="BA78" i="203"/>
  <c r="AX78" i="203"/>
  <c r="AU78" i="203"/>
  <c r="AR78" i="203"/>
  <c r="AO78" i="203"/>
  <c r="AL78" i="203"/>
  <c r="AI78" i="203"/>
  <c r="AF78" i="203"/>
  <c r="AC78" i="203"/>
  <c r="Z78" i="203"/>
  <c r="W78" i="203"/>
  <c r="T78" i="203"/>
  <c r="T80" i="203" s="1"/>
  <c r="H78" i="203"/>
  <c r="BL77" i="203"/>
  <c r="BK77" i="203"/>
  <c r="BG77" i="203"/>
  <c r="BF77" i="203"/>
  <c r="BE77" i="203"/>
  <c r="BD77" i="203"/>
  <c r="BC77" i="203"/>
  <c r="BB77" i="203"/>
  <c r="BA77" i="203"/>
  <c r="AZ77" i="203"/>
  <c r="AY77" i="203"/>
  <c r="AX77" i="203"/>
  <c r="AW77" i="203"/>
  <c r="AV77" i="203"/>
  <c r="AU77" i="203"/>
  <c r="AT77" i="203"/>
  <c r="AS77" i="203"/>
  <c r="AR77" i="203"/>
  <c r="AQ77" i="203"/>
  <c r="AP77" i="203"/>
  <c r="AN77" i="203"/>
  <c r="AM77" i="203"/>
  <c r="AK77" i="203"/>
  <c r="AJ77" i="203"/>
  <c r="AH77" i="203"/>
  <c r="AG77" i="203"/>
  <c r="AE77" i="203"/>
  <c r="AD77" i="203"/>
  <c r="AB77" i="203"/>
  <c r="AA77" i="203"/>
  <c r="Y77" i="203"/>
  <c r="X77" i="203"/>
  <c r="V77" i="203"/>
  <c r="U77" i="203"/>
  <c r="S77" i="203"/>
  <c r="R77" i="203"/>
  <c r="M77" i="203"/>
  <c r="L77" i="203"/>
  <c r="J77" i="203"/>
  <c r="I77" i="203"/>
  <c r="G77" i="203"/>
  <c r="F77" i="203"/>
  <c r="BM76" i="203"/>
  <c r="BI76" i="203"/>
  <c r="BH76" i="203"/>
  <c r="BH77" i="203" s="1"/>
  <c r="AO76" i="203"/>
  <c r="AL76" i="203"/>
  <c r="AI76" i="203"/>
  <c r="AF76" i="203"/>
  <c r="AC76" i="203"/>
  <c r="Z76" i="203"/>
  <c r="Z77" i="203" s="1"/>
  <c r="W76" i="203"/>
  <c r="T76" i="203"/>
  <c r="T77" i="203" s="1"/>
  <c r="N76" i="203"/>
  <c r="K76" i="203"/>
  <c r="H76" i="203"/>
  <c r="BM75" i="203"/>
  <c r="BI75" i="203"/>
  <c r="BH75" i="203"/>
  <c r="AL75" i="203"/>
  <c r="AI75" i="203"/>
  <c r="AF75" i="203"/>
  <c r="AC75" i="203"/>
  <c r="Z75" i="203"/>
  <c r="W75" i="203"/>
  <c r="BJ75" i="203" s="1"/>
  <c r="T75" i="203"/>
  <c r="N75" i="203"/>
  <c r="K75" i="203"/>
  <c r="H75" i="203"/>
  <c r="BL74" i="203"/>
  <c r="BK74" i="203"/>
  <c r="BG74" i="203"/>
  <c r="BF74" i="203"/>
  <c r="BE74" i="203"/>
  <c r="BD74" i="203"/>
  <c r="BC74" i="203"/>
  <c r="BB74" i="203"/>
  <c r="BA74" i="203"/>
  <c r="AZ74" i="203"/>
  <c r="AY74" i="203"/>
  <c r="AX74" i="203"/>
  <c r="AW74" i="203"/>
  <c r="AV74" i="203"/>
  <c r="AU74" i="203"/>
  <c r="AT74" i="203"/>
  <c r="AS74" i="203"/>
  <c r="AR74" i="203"/>
  <c r="AQ74" i="203"/>
  <c r="AP74" i="203"/>
  <c r="AN74" i="203"/>
  <c r="AM74" i="203"/>
  <c r="AK74" i="203"/>
  <c r="AJ74" i="203"/>
  <c r="AH74" i="203"/>
  <c r="AG74" i="203"/>
  <c r="AE74" i="203"/>
  <c r="AD74" i="203"/>
  <c r="AB74" i="203"/>
  <c r="AA74" i="203"/>
  <c r="Y74" i="203"/>
  <c r="X74" i="203"/>
  <c r="V74" i="203"/>
  <c r="U74" i="203"/>
  <c r="S74" i="203"/>
  <c r="R74" i="203"/>
  <c r="M74" i="203"/>
  <c r="L74" i="203"/>
  <c r="J74" i="203"/>
  <c r="I74" i="203"/>
  <c r="G74" i="203"/>
  <c r="F74" i="203"/>
  <c r="BM73" i="203"/>
  <c r="BI73" i="203"/>
  <c r="BH73" i="203"/>
  <c r="AO73" i="203"/>
  <c r="AO74" i="203" s="1"/>
  <c r="AL73" i="203"/>
  <c r="AI73" i="203"/>
  <c r="AF73" i="203"/>
  <c r="AC73" i="203"/>
  <c r="Z73" i="203"/>
  <c r="W73" i="203"/>
  <c r="T73" i="203"/>
  <c r="N73" i="203"/>
  <c r="K73" i="203"/>
  <c r="H73" i="203"/>
  <c r="BM72" i="203"/>
  <c r="BI72" i="203"/>
  <c r="BH72" i="203"/>
  <c r="AL72" i="203"/>
  <c r="AI72" i="203"/>
  <c r="AF72" i="203"/>
  <c r="AC72" i="203"/>
  <c r="Z72" i="203"/>
  <c r="W72" i="203"/>
  <c r="T72" i="203"/>
  <c r="N72" i="203"/>
  <c r="K72" i="203"/>
  <c r="H72" i="203"/>
  <c r="BL71" i="203"/>
  <c r="BK71" i="203"/>
  <c r="BH71" i="203"/>
  <c r="BF71" i="203"/>
  <c r="BE71" i="203"/>
  <c r="BC71" i="203"/>
  <c r="BB71" i="203"/>
  <c r="AZ71" i="203"/>
  <c r="AY71" i="203"/>
  <c r="AW71" i="203"/>
  <c r="AV71" i="203"/>
  <c r="AT71" i="203"/>
  <c r="AS71" i="203"/>
  <c r="AQ71" i="203"/>
  <c r="AP71" i="203"/>
  <c r="AN71" i="203"/>
  <c r="AM71" i="203"/>
  <c r="AK71" i="203"/>
  <c r="AJ71" i="203"/>
  <c r="AH71" i="203"/>
  <c r="AG71" i="203"/>
  <c r="AE71" i="203"/>
  <c r="AD71" i="203"/>
  <c r="AB71" i="203"/>
  <c r="AA71" i="203"/>
  <c r="Y71" i="203"/>
  <c r="X71" i="203"/>
  <c r="V71" i="203"/>
  <c r="U71" i="203"/>
  <c r="S71" i="203"/>
  <c r="R71" i="203"/>
  <c r="P71" i="203"/>
  <c r="O71" i="203"/>
  <c r="M71" i="203"/>
  <c r="L71" i="203"/>
  <c r="J71" i="203"/>
  <c r="I71" i="203"/>
  <c r="G71" i="203"/>
  <c r="F71" i="203"/>
  <c r="BM70" i="203"/>
  <c r="BI70" i="203"/>
  <c r="BG70" i="203"/>
  <c r="BG89" i="203" s="1"/>
  <c r="BD70" i="203"/>
  <c r="BD89" i="203" s="1"/>
  <c r="BD99" i="203" s="1"/>
  <c r="BA70" i="203"/>
  <c r="BA89" i="203" s="1"/>
  <c r="AX70" i="203"/>
  <c r="AU70" i="203"/>
  <c r="AU89" i="203" s="1"/>
  <c r="AR70" i="203"/>
  <c r="AR89" i="203" s="1"/>
  <c r="AR99" i="203" s="1"/>
  <c r="AO70" i="203"/>
  <c r="AO89" i="203" s="1"/>
  <c r="AL70" i="203"/>
  <c r="AI70" i="203"/>
  <c r="AI89" i="203" s="1"/>
  <c r="AF70" i="203"/>
  <c r="AF89" i="203" s="1"/>
  <c r="AF99" i="203" s="1"/>
  <c r="AC70" i="203"/>
  <c r="AC89" i="203" s="1"/>
  <c r="Z70" i="203"/>
  <c r="W70" i="203"/>
  <c r="W89" i="203" s="1"/>
  <c r="T70" i="203"/>
  <c r="T89" i="203" s="1"/>
  <c r="Q70" i="203"/>
  <c r="Q89" i="203" s="1"/>
  <c r="Q99" i="203" s="1"/>
  <c r="N70" i="203"/>
  <c r="K70" i="203"/>
  <c r="K89" i="203" s="1"/>
  <c r="H70" i="203"/>
  <c r="H89" i="203" s="1"/>
  <c r="BL69" i="203"/>
  <c r="BK69" i="203"/>
  <c r="BG69" i="203"/>
  <c r="BF69" i="203"/>
  <c r="BE69" i="203"/>
  <c r="BD69" i="203"/>
  <c r="BC69" i="203"/>
  <c r="BB69" i="203"/>
  <c r="BA69" i="203"/>
  <c r="AZ69" i="203"/>
  <c r="AY69" i="203"/>
  <c r="AX69" i="203"/>
  <c r="AW69" i="203"/>
  <c r="AV69" i="203"/>
  <c r="AU69" i="203"/>
  <c r="AT69" i="203"/>
  <c r="AS69" i="203"/>
  <c r="AQ69" i="203"/>
  <c r="AP69" i="203"/>
  <c r="AN69" i="203"/>
  <c r="AM69" i="203"/>
  <c r="AK69" i="203"/>
  <c r="AJ69" i="203"/>
  <c r="AH69" i="203"/>
  <c r="AG69" i="203"/>
  <c r="AE69" i="203"/>
  <c r="AD69" i="203"/>
  <c r="AB69" i="203"/>
  <c r="AA69" i="203"/>
  <c r="Y69" i="203"/>
  <c r="X69" i="203"/>
  <c r="V69" i="203"/>
  <c r="U69" i="203"/>
  <c r="T69" i="203"/>
  <c r="S69" i="203"/>
  <c r="R69" i="203"/>
  <c r="P69" i="203"/>
  <c r="O69" i="203"/>
  <c r="M69" i="203"/>
  <c r="L69" i="203"/>
  <c r="J69" i="203"/>
  <c r="I69" i="203"/>
  <c r="G69" i="203"/>
  <c r="F69" i="203"/>
  <c r="BM68" i="203"/>
  <c r="BM69" i="203" s="1"/>
  <c r="BI68" i="203"/>
  <c r="BI69" i="203" s="1"/>
  <c r="BH68" i="203"/>
  <c r="AR68" i="203"/>
  <c r="AR69" i="203" s="1"/>
  <c r="AO68" i="203"/>
  <c r="AO69" i="203" s="1"/>
  <c r="AL68" i="203"/>
  <c r="AL69" i="203" s="1"/>
  <c r="AI68" i="203"/>
  <c r="AI69" i="203" s="1"/>
  <c r="AF68" i="203"/>
  <c r="AF69" i="203" s="1"/>
  <c r="AC68" i="203"/>
  <c r="AC69" i="203" s="1"/>
  <c r="Z68" i="203"/>
  <c r="Z69" i="203" s="1"/>
  <c r="W68" i="203"/>
  <c r="W69" i="203" s="1"/>
  <c r="Q68" i="203"/>
  <c r="Q69" i="203" s="1"/>
  <c r="N68" i="203"/>
  <c r="N69" i="203" s="1"/>
  <c r="K68" i="203"/>
  <c r="H68" i="203"/>
  <c r="H69" i="203" s="1"/>
  <c r="BL67" i="203"/>
  <c r="BK67" i="203"/>
  <c r="BG67" i="203"/>
  <c r="BF67" i="203"/>
  <c r="BE67" i="203"/>
  <c r="BD67" i="203"/>
  <c r="BC67" i="203"/>
  <c r="BB67" i="203"/>
  <c r="BA67" i="203"/>
  <c r="AZ67" i="203"/>
  <c r="AY67" i="203"/>
  <c r="AX67" i="203"/>
  <c r="AW67" i="203"/>
  <c r="AV67" i="203"/>
  <c r="AU67" i="203"/>
  <c r="AT67" i="203"/>
  <c r="AS67" i="203"/>
  <c r="AQ67" i="203"/>
  <c r="AP67" i="203"/>
  <c r="AN67" i="203"/>
  <c r="AM67" i="203"/>
  <c r="AK67" i="203"/>
  <c r="AJ67" i="203"/>
  <c r="AH67" i="203"/>
  <c r="AG67" i="203"/>
  <c r="AE67" i="203"/>
  <c r="AD67" i="203"/>
  <c r="AB67" i="203"/>
  <c r="AA67" i="203"/>
  <c r="Y67" i="203"/>
  <c r="X67" i="203"/>
  <c r="V67" i="203"/>
  <c r="U67" i="203"/>
  <c r="T67" i="203"/>
  <c r="S67" i="203"/>
  <c r="R67" i="203"/>
  <c r="P67" i="203"/>
  <c r="O67" i="203"/>
  <c r="M67" i="203"/>
  <c r="L67" i="203"/>
  <c r="J67" i="203"/>
  <c r="I67" i="203"/>
  <c r="G67" i="203"/>
  <c r="F67" i="203"/>
  <c r="BM66" i="203"/>
  <c r="BM67" i="203" s="1"/>
  <c r="BI66" i="203"/>
  <c r="BI67" i="203" s="1"/>
  <c r="BH66" i="203"/>
  <c r="BH67" i="203" s="1"/>
  <c r="AR66" i="203"/>
  <c r="AR67" i="203" s="1"/>
  <c r="AO66" i="203"/>
  <c r="AO67" i="203" s="1"/>
  <c r="AL66" i="203"/>
  <c r="AL67" i="203" s="1"/>
  <c r="AI66" i="203"/>
  <c r="AI67" i="203" s="1"/>
  <c r="AF66" i="203"/>
  <c r="AF67" i="203" s="1"/>
  <c r="AC66" i="203"/>
  <c r="AC67" i="203" s="1"/>
  <c r="Z66" i="203"/>
  <c r="Z67" i="203" s="1"/>
  <c r="W66" i="203"/>
  <c r="W67" i="203" s="1"/>
  <c r="Q66" i="203"/>
  <c r="Q67" i="203" s="1"/>
  <c r="N66" i="203"/>
  <c r="N67" i="203" s="1"/>
  <c r="K66" i="203"/>
  <c r="H66" i="203"/>
  <c r="H67" i="203" s="1"/>
  <c r="BL65" i="203"/>
  <c r="BK65" i="203"/>
  <c r="BF65" i="203"/>
  <c r="BE65" i="203"/>
  <c r="BC65" i="203"/>
  <c r="BB65" i="203"/>
  <c r="AZ65" i="203"/>
  <c r="AY65" i="203"/>
  <c r="AW65" i="203"/>
  <c r="AV65" i="203"/>
  <c r="AT65" i="203"/>
  <c r="AS65" i="203"/>
  <c r="AQ65" i="203"/>
  <c r="AP65" i="203"/>
  <c r="AN65" i="203"/>
  <c r="AM65" i="203"/>
  <c r="AK65" i="203"/>
  <c r="AJ65" i="203"/>
  <c r="AH65" i="203"/>
  <c r="AG65" i="203"/>
  <c r="AE65" i="203"/>
  <c r="AD65" i="203"/>
  <c r="AB65" i="203"/>
  <c r="AA65" i="203"/>
  <c r="Y65" i="203"/>
  <c r="X65" i="203"/>
  <c r="V65" i="203"/>
  <c r="U65" i="203"/>
  <c r="S65" i="203"/>
  <c r="R65" i="203"/>
  <c r="Q65" i="203"/>
  <c r="P65" i="203"/>
  <c r="O65" i="203"/>
  <c r="N65" i="203"/>
  <c r="M65" i="203"/>
  <c r="L65" i="203"/>
  <c r="K65" i="203"/>
  <c r="J65" i="203"/>
  <c r="I65" i="203"/>
  <c r="G65" i="203"/>
  <c r="F65" i="203"/>
  <c r="BM64" i="203"/>
  <c r="BM65" i="203" s="1"/>
  <c r="BI64" i="203"/>
  <c r="BI65" i="203" s="1"/>
  <c r="BH64" i="203"/>
  <c r="BG64" i="203"/>
  <c r="BG65" i="203" s="1"/>
  <c r="BD64" i="203"/>
  <c r="BD65" i="203" s="1"/>
  <c r="BA64" i="203"/>
  <c r="BA65" i="203" s="1"/>
  <c r="AX64" i="203"/>
  <c r="AX65" i="203" s="1"/>
  <c r="AU64" i="203"/>
  <c r="AU65" i="203" s="1"/>
  <c r="AR64" i="203"/>
  <c r="AR65" i="203" s="1"/>
  <c r="AO64" i="203"/>
  <c r="AO65" i="203" s="1"/>
  <c r="AL64" i="203"/>
  <c r="AL65" i="203" s="1"/>
  <c r="AI64" i="203"/>
  <c r="AI65" i="203" s="1"/>
  <c r="AF64" i="203"/>
  <c r="AF65" i="203" s="1"/>
  <c r="AC64" i="203"/>
  <c r="AC65" i="203" s="1"/>
  <c r="Z64" i="203"/>
  <c r="Z65" i="203" s="1"/>
  <c r="W64" i="203"/>
  <c r="W65" i="203" s="1"/>
  <c r="T64" i="203"/>
  <c r="H64" i="203"/>
  <c r="H65" i="203" s="1"/>
  <c r="BL63" i="203"/>
  <c r="BK63" i="203"/>
  <c r="BF63" i="203"/>
  <c r="BE63" i="203"/>
  <c r="BC63" i="203"/>
  <c r="BB63" i="203"/>
  <c r="AZ63" i="203"/>
  <c r="AY63" i="203"/>
  <c r="AW63" i="203"/>
  <c r="AV63" i="203"/>
  <c r="AT63" i="203"/>
  <c r="AS63" i="203"/>
  <c r="AQ63" i="203"/>
  <c r="AP63" i="203"/>
  <c r="AN63" i="203"/>
  <c r="AM63" i="203"/>
  <c r="AK63" i="203"/>
  <c r="AJ63" i="203"/>
  <c r="AH63" i="203"/>
  <c r="AG63" i="203"/>
  <c r="AE63" i="203"/>
  <c r="AD63" i="203"/>
  <c r="AB63" i="203"/>
  <c r="AA63" i="203"/>
  <c r="Y63" i="203"/>
  <c r="X63" i="203"/>
  <c r="V63" i="203"/>
  <c r="U63" i="203"/>
  <c r="S63" i="203"/>
  <c r="R63" i="203"/>
  <c r="Q63" i="203"/>
  <c r="P63" i="203"/>
  <c r="O63" i="203"/>
  <c r="M63" i="203"/>
  <c r="L63" i="203"/>
  <c r="J63" i="203"/>
  <c r="I63" i="203"/>
  <c r="G63" i="203"/>
  <c r="F63" i="203"/>
  <c r="BM62" i="203"/>
  <c r="BI62" i="203"/>
  <c r="BH62" i="203"/>
  <c r="W62" i="203"/>
  <c r="T62" i="203"/>
  <c r="H62" i="203"/>
  <c r="BM61" i="203"/>
  <c r="BI61" i="203"/>
  <c r="BH61" i="203"/>
  <c r="BG61" i="203"/>
  <c r="BG63" i="203" s="1"/>
  <c r="BD61" i="203"/>
  <c r="BD63" i="203" s="1"/>
  <c r="BA61" i="203"/>
  <c r="BA63" i="203" s="1"/>
  <c r="AX61" i="203"/>
  <c r="AX63" i="203" s="1"/>
  <c r="AU61" i="203"/>
  <c r="AU63" i="203" s="1"/>
  <c r="AR61" i="203"/>
  <c r="AR63" i="203" s="1"/>
  <c r="AO61" i="203"/>
  <c r="AO63" i="203" s="1"/>
  <c r="AL61" i="203"/>
  <c r="AL63" i="203" s="1"/>
  <c r="AI61" i="203"/>
  <c r="AI63" i="203" s="1"/>
  <c r="AF61" i="203"/>
  <c r="AF63" i="203" s="1"/>
  <c r="AC61" i="203"/>
  <c r="AC63" i="203" s="1"/>
  <c r="Z61" i="203"/>
  <c r="Z63" i="203" s="1"/>
  <c r="W61" i="203"/>
  <c r="T61" i="203"/>
  <c r="N61" i="203"/>
  <c r="K61" i="203"/>
  <c r="K63" i="203" s="1"/>
  <c r="H61" i="203"/>
  <c r="H63" i="203" s="1"/>
  <c r="BK60" i="203"/>
  <c r="BF60" i="203"/>
  <c r="BE60" i="203"/>
  <c r="BC60" i="203"/>
  <c r="BB60" i="203"/>
  <c r="AZ60" i="203"/>
  <c r="AY60" i="203"/>
  <c r="AW60" i="203"/>
  <c r="AV60" i="203"/>
  <c r="AT60" i="203"/>
  <c r="AS60" i="203"/>
  <c r="AQ60" i="203"/>
  <c r="AP60" i="203"/>
  <c r="AN60" i="203"/>
  <c r="AM60" i="203"/>
  <c r="AK60" i="203"/>
  <c r="AJ60" i="203"/>
  <c r="AH60" i="203"/>
  <c r="AG60" i="203"/>
  <c r="AE60" i="203"/>
  <c r="AD60" i="203"/>
  <c r="AB60" i="203"/>
  <c r="AA60" i="203"/>
  <c r="X60" i="203"/>
  <c r="V60" i="203"/>
  <c r="U60" i="203"/>
  <c r="S60" i="203"/>
  <c r="R60" i="203"/>
  <c r="Q60" i="203"/>
  <c r="P60" i="203"/>
  <c r="O60" i="203"/>
  <c r="M60" i="203"/>
  <c r="L60" i="203"/>
  <c r="J60" i="203"/>
  <c r="I60" i="203"/>
  <c r="G60" i="203"/>
  <c r="F60" i="203"/>
  <c r="BM59" i="203"/>
  <c r="BM94" i="203" s="1"/>
  <c r="BI59" i="203"/>
  <c r="BI94" i="203" s="1"/>
  <c r="BH59" i="203"/>
  <c r="Z59" i="203"/>
  <c r="Z94" i="203" s="1"/>
  <c r="W59" i="203"/>
  <c r="T59" i="203"/>
  <c r="H59" i="203"/>
  <c r="H94" i="203" s="1"/>
  <c r="BM58" i="203"/>
  <c r="BH58" i="203"/>
  <c r="Z58" i="203"/>
  <c r="W58" i="203"/>
  <c r="T58" i="203"/>
  <c r="H58" i="203"/>
  <c r="BM57" i="203"/>
  <c r="BH57" i="203"/>
  <c r="BG57" i="203"/>
  <c r="BG60" i="203" s="1"/>
  <c r="BD57" i="203"/>
  <c r="BD60" i="203" s="1"/>
  <c r="BA57" i="203"/>
  <c r="BA60" i="203" s="1"/>
  <c r="AX57" i="203"/>
  <c r="AX60" i="203" s="1"/>
  <c r="AU57" i="203"/>
  <c r="AU60" i="203" s="1"/>
  <c r="AR57" i="203"/>
  <c r="AR60" i="203" s="1"/>
  <c r="AO57" i="203"/>
  <c r="AO60" i="203" s="1"/>
  <c r="AL57" i="203"/>
  <c r="AL60" i="203" s="1"/>
  <c r="AI57" i="203"/>
  <c r="AI60" i="203" s="1"/>
  <c r="AF57" i="203"/>
  <c r="AF60" i="203" s="1"/>
  <c r="AC57" i="203"/>
  <c r="AC60" i="203" s="1"/>
  <c r="W57" i="203"/>
  <c r="T57" i="203"/>
  <c r="N57" i="203"/>
  <c r="N60" i="203" s="1"/>
  <c r="K57" i="203"/>
  <c r="K60" i="203" s="1"/>
  <c r="H57" i="203"/>
  <c r="BL56" i="203"/>
  <c r="BK56" i="203"/>
  <c r="BG56" i="203"/>
  <c r="BF56" i="203"/>
  <c r="BM55" i="203"/>
  <c r="BE55" i="203"/>
  <c r="BC55" i="203"/>
  <c r="BB55" i="203"/>
  <c r="AZ55" i="203"/>
  <c r="AY55" i="203"/>
  <c r="AW55" i="203"/>
  <c r="AV55" i="203"/>
  <c r="AT55" i="203"/>
  <c r="AS55" i="203"/>
  <c r="AQ55" i="203"/>
  <c r="AP55" i="203"/>
  <c r="AN55" i="203"/>
  <c r="AM55" i="203"/>
  <c r="AK55" i="203"/>
  <c r="AJ55" i="203"/>
  <c r="AH55" i="203"/>
  <c r="AG55" i="203"/>
  <c r="AE55" i="203"/>
  <c r="AD55" i="203"/>
  <c r="AB55" i="203"/>
  <c r="AA55" i="203"/>
  <c r="Y55" i="203"/>
  <c r="X55" i="203"/>
  <c r="V55" i="203"/>
  <c r="U55" i="203"/>
  <c r="S55" i="203"/>
  <c r="R55" i="203"/>
  <c r="P55" i="203"/>
  <c r="O55" i="203"/>
  <c r="M55" i="203"/>
  <c r="L55" i="203"/>
  <c r="J55" i="203"/>
  <c r="I55" i="203"/>
  <c r="G55" i="203"/>
  <c r="F55" i="203"/>
  <c r="BM54" i="203"/>
  <c r="BE54" i="203"/>
  <c r="BC54" i="203"/>
  <c r="BB54" i="203"/>
  <c r="AZ54" i="203"/>
  <c r="AZ56" i="203" s="1"/>
  <c r="AY54" i="203"/>
  <c r="AW54" i="203"/>
  <c r="AV54" i="203"/>
  <c r="AT54" i="203"/>
  <c r="AS54" i="203"/>
  <c r="AQ54" i="203"/>
  <c r="AP54" i="203"/>
  <c r="AN54" i="203"/>
  <c r="AN56" i="203" s="1"/>
  <c r="AM54" i="203"/>
  <c r="AK54" i="203"/>
  <c r="AJ54" i="203"/>
  <c r="AH54" i="203"/>
  <c r="AG54" i="203"/>
  <c r="AE54" i="203"/>
  <c r="AD54" i="203"/>
  <c r="AB54" i="203"/>
  <c r="AB56" i="203" s="1"/>
  <c r="AA54" i="203"/>
  <c r="Y54" i="203"/>
  <c r="X54" i="203"/>
  <c r="V54" i="203"/>
  <c r="U54" i="203"/>
  <c r="BH54" i="203" s="1"/>
  <c r="S54" i="203"/>
  <c r="R54" i="203"/>
  <c r="P54" i="203"/>
  <c r="P56" i="203" s="1"/>
  <c r="O54" i="203"/>
  <c r="M54" i="203"/>
  <c r="L54" i="203"/>
  <c r="L56" i="203" s="1"/>
  <c r="J54" i="203"/>
  <c r="I54" i="203"/>
  <c r="G54" i="203"/>
  <c r="F54" i="203"/>
  <c r="BL53" i="203"/>
  <c r="BK53" i="203"/>
  <c r="BG53" i="203"/>
  <c r="BF53" i="203"/>
  <c r="BE53" i="203"/>
  <c r="BC53" i="203"/>
  <c r="BB53" i="203"/>
  <c r="AZ53" i="203"/>
  <c r="AY53" i="203"/>
  <c r="AW53" i="203"/>
  <c r="AV53" i="203"/>
  <c r="AT53" i="203"/>
  <c r="AS53" i="203"/>
  <c r="AQ53" i="203"/>
  <c r="AP53" i="203"/>
  <c r="AN53" i="203"/>
  <c r="AM53" i="203"/>
  <c r="AK53" i="203"/>
  <c r="AJ53" i="203"/>
  <c r="AH53" i="203"/>
  <c r="AG53" i="203"/>
  <c r="AE53" i="203"/>
  <c r="AD53" i="203"/>
  <c r="AB53" i="203"/>
  <c r="AA53" i="203"/>
  <c r="Y53" i="203"/>
  <c r="X53" i="203"/>
  <c r="V53" i="203"/>
  <c r="U53" i="203"/>
  <c r="S53" i="203"/>
  <c r="R53" i="203"/>
  <c r="P53" i="203"/>
  <c r="O53" i="203"/>
  <c r="M53" i="203"/>
  <c r="L53" i="203"/>
  <c r="J53" i="203"/>
  <c r="I53" i="203"/>
  <c r="G53" i="203"/>
  <c r="F53" i="203"/>
  <c r="BM52" i="203"/>
  <c r="BI52" i="203"/>
  <c r="BH52" i="203"/>
  <c r="Z52" i="203"/>
  <c r="W52" i="203"/>
  <c r="T52" i="203"/>
  <c r="Q52" i="203"/>
  <c r="H52" i="203"/>
  <c r="BM51" i="203"/>
  <c r="BM53" i="203" s="1"/>
  <c r="BI51" i="203"/>
  <c r="BH51" i="203"/>
  <c r="BD51" i="203"/>
  <c r="BD54" i="203" s="1"/>
  <c r="BA51" i="203"/>
  <c r="BA53" i="203" s="1"/>
  <c r="AX51" i="203"/>
  <c r="AX53" i="203" s="1"/>
  <c r="AU51" i="203"/>
  <c r="AU53" i="203" s="1"/>
  <c r="AR51" i="203"/>
  <c r="AR54" i="203" s="1"/>
  <c r="AO51" i="203"/>
  <c r="AO53" i="203" s="1"/>
  <c r="AL51" i="203"/>
  <c r="AL53" i="203" s="1"/>
  <c r="AI51" i="203"/>
  <c r="AI53" i="203" s="1"/>
  <c r="AF51" i="203"/>
  <c r="AF53" i="203" s="1"/>
  <c r="AC51" i="203"/>
  <c r="AC53" i="203" s="1"/>
  <c r="Z51" i="203"/>
  <c r="W51" i="203"/>
  <c r="T51" i="203"/>
  <c r="Q51" i="203"/>
  <c r="N51" i="203"/>
  <c r="N53" i="203" s="1"/>
  <c r="K51" i="203"/>
  <c r="H51" i="203"/>
  <c r="BL50" i="203"/>
  <c r="BK50" i="203"/>
  <c r="BF50" i="203"/>
  <c r="BE50" i="203"/>
  <c r="BC50" i="203"/>
  <c r="BB50" i="203"/>
  <c r="AZ50" i="203"/>
  <c r="AY50" i="203"/>
  <c r="AW50" i="203"/>
  <c r="AV50" i="203"/>
  <c r="AT50" i="203"/>
  <c r="AS50" i="203"/>
  <c r="AQ50" i="203"/>
  <c r="AP50" i="203"/>
  <c r="AN50" i="203"/>
  <c r="AM50" i="203"/>
  <c r="AK50" i="203"/>
  <c r="AJ50" i="203"/>
  <c r="AH50" i="203"/>
  <c r="AG50" i="203"/>
  <c r="AE50" i="203"/>
  <c r="AD50" i="203"/>
  <c r="AB50" i="203"/>
  <c r="AA50" i="203"/>
  <c r="Y50" i="203"/>
  <c r="X50" i="203"/>
  <c r="V50" i="203"/>
  <c r="U50" i="203"/>
  <c r="S50" i="203"/>
  <c r="R50" i="203"/>
  <c r="P50" i="203"/>
  <c r="O50" i="203"/>
  <c r="M50" i="203"/>
  <c r="L50" i="203"/>
  <c r="J50" i="203"/>
  <c r="I50" i="203"/>
  <c r="G50" i="203"/>
  <c r="F50" i="203"/>
  <c r="BM49" i="203"/>
  <c r="BI49" i="203"/>
  <c r="BI50" i="203" s="1"/>
  <c r="BH49" i="203"/>
  <c r="BG49" i="203"/>
  <c r="BD49" i="203"/>
  <c r="BA49" i="203"/>
  <c r="BA92" i="203" s="1"/>
  <c r="AX49" i="203"/>
  <c r="AX50" i="203" s="1"/>
  <c r="AU49" i="203"/>
  <c r="AR49" i="203"/>
  <c r="AO49" i="203"/>
  <c r="AL49" i="203"/>
  <c r="AI49" i="203"/>
  <c r="AF49" i="203"/>
  <c r="AC49" i="203"/>
  <c r="Z49" i="203"/>
  <c r="W49" i="203"/>
  <c r="T49" i="203"/>
  <c r="Q49" i="203"/>
  <c r="N49" i="203"/>
  <c r="K49" i="203"/>
  <c r="H49" i="203"/>
  <c r="BM48" i="203"/>
  <c r="BI48" i="203"/>
  <c r="BH48" i="203"/>
  <c r="Z48" i="203"/>
  <c r="W48" i="203"/>
  <c r="BJ48" i="203" s="1"/>
  <c r="BN48" i="203" s="1"/>
  <c r="T48" i="203"/>
  <c r="Q48" i="203"/>
  <c r="H48" i="203"/>
  <c r="BL47" i="203"/>
  <c r="BK47" i="203"/>
  <c r="BF47" i="203"/>
  <c r="BE47" i="203"/>
  <c r="BC47" i="203"/>
  <c r="BB47" i="203"/>
  <c r="AZ47" i="203"/>
  <c r="AY47" i="203"/>
  <c r="AW47" i="203"/>
  <c r="AV47" i="203"/>
  <c r="AT47" i="203"/>
  <c r="AS47" i="203"/>
  <c r="AQ47" i="203"/>
  <c r="AP47" i="203"/>
  <c r="AN47" i="203"/>
  <c r="AM47" i="203"/>
  <c r="AK47" i="203"/>
  <c r="AJ47" i="203"/>
  <c r="AH47" i="203"/>
  <c r="AG47" i="203"/>
  <c r="AE47" i="203"/>
  <c r="AD47" i="203"/>
  <c r="AB47" i="203"/>
  <c r="AA47" i="203"/>
  <c r="Y47" i="203"/>
  <c r="X47" i="203"/>
  <c r="V47" i="203"/>
  <c r="U47" i="203"/>
  <c r="S47" i="203"/>
  <c r="R47" i="203"/>
  <c r="P47" i="203"/>
  <c r="O47" i="203"/>
  <c r="M47" i="203"/>
  <c r="L47" i="203"/>
  <c r="J47" i="203"/>
  <c r="I47" i="203"/>
  <c r="G47" i="203"/>
  <c r="F47" i="203"/>
  <c r="BM46" i="203"/>
  <c r="BI46" i="203"/>
  <c r="BH46" i="203"/>
  <c r="BG46" i="203"/>
  <c r="BD46" i="203"/>
  <c r="BA46" i="203"/>
  <c r="AX46" i="203"/>
  <c r="AX55" i="203" s="1"/>
  <c r="AU46" i="203"/>
  <c r="AR46" i="203"/>
  <c r="AO46" i="203"/>
  <c r="AL46" i="203"/>
  <c r="AI46" i="203"/>
  <c r="AF46" i="203"/>
  <c r="AC46" i="203"/>
  <c r="Z46" i="203"/>
  <c r="W46" i="203"/>
  <c r="T46" i="203"/>
  <c r="Q46" i="203"/>
  <c r="N46" i="203"/>
  <c r="N55" i="203" s="1"/>
  <c r="K46" i="203"/>
  <c r="H46" i="203"/>
  <c r="BM45" i="203"/>
  <c r="BI45" i="203"/>
  <c r="BI47" i="203" s="1"/>
  <c r="BH45" i="203"/>
  <c r="BG45" i="203"/>
  <c r="BD45" i="203"/>
  <c r="BA45" i="203"/>
  <c r="BA54" i="203" s="1"/>
  <c r="AX45" i="203"/>
  <c r="AU45" i="203"/>
  <c r="AR45" i="203"/>
  <c r="AO45" i="203"/>
  <c r="AO54" i="203" s="1"/>
  <c r="AL45" i="203"/>
  <c r="AI45" i="203"/>
  <c r="AI54" i="203" s="1"/>
  <c r="AF45" i="203"/>
  <c r="AC45" i="203"/>
  <c r="AC54" i="203" s="1"/>
  <c r="Z45" i="203"/>
  <c r="W45" i="203"/>
  <c r="T45" i="203"/>
  <c r="Q45" i="203"/>
  <c r="Q54" i="203" s="1"/>
  <c r="N45" i="203"/>
  <c r="K45" i="203"/>
  <c r="H45" i="203"/>
  <c r="BL43" i="203"/>
  <c r="BL95" i="203" s="1"/>
  <c r="BK43" i="203"/>
  <c r="BF43" i="203"/>
  <c r="BE43" i="203"/>
  <c r="BC43" i="203"/>
  <c r="BB43" i="203"/>
  <c r="AZ43" i="203"/>
  <c r="AY43" i="203"/>
  <c r="AX43" i="203"/>
  <c r="AW43" i="203"/>
  <c r="AV43" i="203"/>
  <c r="AT43" i="203"/>
  <c r="AS43" i="203"/>
  <c r="AQ43" i="203"/>
  <c r="AP43" i="203"/>
  <c r="AN43" i="203"/>
  <c r="AM43" i="203"/>
  <c r="AK43" i="203"/>
  <c r="AJ43" i="203"/>
  <c r="AH43" i="203"/>
  <c r="AG43" i="203"/>
  <c r="AE43" i="203"/>
  <c r="AD43" i="203"/>
  <c r="AB43" i="203"/>
  <c r="AA43" i="203"/>
  <c r="Y43" i="203"/>
  <c r="X43" i="203"/>
  <c r="V43" i="203"/>
  <c r="U43" i="203"/>
  <c r="S43" i="203"/>
  <c r="R43" i="203"/>
  <c r="P43" i="203"/>
  <c r="O43" i="203"/>
  <c r="M43" i="203"/>
  <c r="L43" i="203"/>
  <c r="J43" i="203"/>
  <c r="I43" i="203"/>
  <c r="G43" i="203"/>
  <c r="F43" i="203"/>
  <c r="BL42" i="203"/>
  <c r="BK42" i="203"/>
  <c r="BF42" i="203"/>
  <c r="BE42" i="203"/>
  <c r="BC42" i="203"/>
  <c r="BB42" i="203"/>
  <c r="AZ42" i="203"/>
  <c r="AY42" i="203"/>
  <c r="AW42" i="203"/>
  <c r="AV42" i="203"/>
  <c r="AV44" i="203" s="1"/>
  <c r="AT42" i="203"/>
  <c r="AS42" i="203"/>
  <c r="AQ42" i="203"/>
  <c r="AQ44" i="203" s="1"/>
  <c r="AP42" i="203"/>
  <c r="AN42" i="203"/>
  <c r="AM42" i="203"/>
  <c r="AK42" i="203"/>
  <c r="AJ42" i="203"/>
  <c r="AJ44" i="203" s="1"/>
  <c r="AH42" i="203"/>
  <c r="AG42" i="203"/>
  <c r="AE42" i="203"/>
  <c r="AD42" i="203"/>
  <c r="AB42" i="203"/>
  <c r="AA42" i="203"/>
  <c r="Y42" i="203"/>
  <c r="X42" i="203"/>
  <c r="X44" i="203" s="1"/>
  <c r="V42" i="203"/>
  <c r="U42" i="203"/>
  <c r="S42" i="203"/>
  <c r="S44" i="203" s="1"/>
  <c r="R42" i="203"/>
  <c r="P42" i="203"/>
  <c r="O42" i="203"/>
  <c r="M42" i="203"/>
  <c r="M44" i="203" s="1"/>
  <c r="L42" i="203"/>
  <c r="J42" i="203"/>
  <c r="I42" i="203"/>
  <c r="G42" i="203"/>
  <c r="F42" i="203"/>
  <c r="BL41" i="203"/>
  <c r="BK41" i="203"/>
  <c r="BG41" i="203"/>
  <c r="BF41" i="203"/>
  <c r="BE41" i="203"/>
  <c r="BC41" i="203"/>
  <c r="BB41" i="203"/>
  <c r="AZ41" i="203"/>
  <c r="AY41" i="203"/>
  <c r="AW41" i="203"/>
  <c r="AV41" i="203"/>
  <c r="AT41" i="203"/>
  <c r="AS41" i="203"/>
  <c r="AQ41" i="203"/>
  <c r="AP41" i="203"/>
  <c r="AN41" i="203"/>
  <c r="AM41" i="203"/>
  <c r="AK41" i="203"/>
  <c r="AJ41" i="203"/>
  <c r="AH41" i="203"/>
  <c r="AG41" i="203"/>
  <c r="AE41" i="203"/>
  <c r="AD41" i="203"/>
  <c r="AB41" i="203"/>
  <c r="AA41" i="203"/>
  <c r="Y41" i="203"/>
  <c r="X41" i="203"/>
  <c r="V41" i="203"/>
  <c r="U41" i="203"/>
  <c r="S41" i="203"/>
  <c r="R41" i="203"/>
  <c r="P41" i="203"/>
  <c r="O41" i="203"/>
  <c r="M41" i="203"/>
  <c r="L41" i="203"/>
  <c r="J41" i="203"/>
  <c r="I41" i="203"/>
  <c r="G41" i="203"/>
  <c r="F41" i="203"/>
  <c r="BM40" i="203"/>
  <c r="BI40" i="203"/>
  <c r="BH40" i="203"/>
  <c r="Z40" i="203"/>
  <c r="W40" i="203"/>
  <c r="T40" i="203"/>
  <c r="Q40" i="203"/>
  <c r="H40" i="203"/>
  <c r="BM39" i="203"/>
  <c r="BI39" i="203"/>
  <c r="BI41" i="203" s="1"/>
  <c r="BH39" i="203"/>
  <c r="BD39" i="203"/>
  <c r="BD41" i="203" s="1"/>
  <c r="BA39" i="203"/>
  <c r="BA41" i="203" s="1"/>
  <c r="AX39" i="203"/>
  <c r="AX41" i="203" s="1"/>
  <c r="AU39" i="203"/>
  <c r="AU41" i="203" s="1"/>
  <c r="AR39" i="203"/>
  <c r="AR41" i="203" s="1"/>
  <c r="AO39" i="203"/>
  <c r="AO41" i="203" s="1"/>
  <c r="AL39" i="203"/>
  <c r="AL41" i="203" s="1"/>
  <c r="AI39" i="203"/>
  <c r="AI41" i="203" s="1"/>
  <c r="AF39" i="203"/>
  <c r="AF41" i="203" s="1"/>
  <c r="AC39" i="203"/>
  <c r="AC41" i="203" s="1"/>
  <c r="Z39" i="203"/>
  <c r="W39" i="203"/>
  <c r="T39" i="203"/>
  <c r="Q39" i="203"/>
  <c r="N39" i="203"/>
  <c r="N41" i="203" s="1"/>
  <c r="K39" i="203"/>
  <c r="H39" i="203"/>
  <c r="BL38" i="203"/>
  <c r="BK38" i="203"/>
  <c r="BF38" i="203"/>
  <c r="BE38" i="203"/>
  <c r="BC38" i="203"/>
  <c r="BB38" i="203"/>
  <c r="AZ38" i="203"/>
  <c r="AY38" i="203"/>
  <c r="AX38" i="203"/>
  <c r="AW38" i="203"/>
  <c r="AV38" i="203"/>
  <c r="AT38" i="203"/>
  <c r="AS38" i="203"/>
  <c r="AQ38" i="203"/>
  <c r="AP38" i="203"/>
  <c r="AN38" i="203"/>
  <c r="AM38" i="203"/>
  <c r="AK38" i="203"/>
  <c r="AJ38" i="203"/>
  <c r="AH38" i="203"/>
  <c r="AG38" i="203"/>
  <c r="AE38" i="203"/>
  <c r="AD38" i="203"/>
  <c r="AB38" i="203"/>
  <c r="AA38" i="203"/>
  <c r="Y38" i="203"/>
  <c r="X38" i="203"/>
  <c r="V38" i="203"/>
  <c r="U38" i="203"/>
  <c r="S38" i="203"/>
  <c r="R38" i="203"/>
  <c r="P38" i="203"/>
  <c r="O38" i="203"/>
  <c r="M38" i="203"/>
  <c r="L38" i="203"/>
  <c r="J38" i="203"/>
  <c r="I38" i="203"/>
  <c r="G38" i="203"/>
  <c r="F38" i="203"/>
  <c r="BM37" i="203"/>
  <c r="BI37" i="203"/>
  <c r="BH37" i="203"/>
  <c r="BG37" i="203"/>
  <c r="BG43" i="203" s="1"/>
  <c r="BD37" i="203"/>
  <c r="BA37" i="203"/>
  <c r="AX37" i="203"/>
  <c r="AU37" i="203"/>
  <c r="AU43" i="203" s="1"/>
  <c r="AR37" i="203"/>
  <c r="AO37" i="203"/>
  <c r="AL37" i="203"/>
  <c r="AL43" i="203" s="1"/>
  <c r="AI37" i="203"/>
  <c r="AF37" i="203"/>
  <c r="AC37" i="203"/>
  <c r="Z37" i="203"/>
  <c r="W37" i="203"/>
  <c r="T37" i="203"/>
  <c r="Q37" i="203"/>
  <c r="N37" i="203"/>
  <c r="N43" i="203" s="1"/>
  <c r="K37" i="203"/>
  <c r="K43" i="203" s="1"/>
  <c r="H37" i="203"/>
  <c r="BM36" i="203"/>
  <c r="BI36" i="203"/>
  <c r="BH36" i="203"/>
  <c r="BG36" i="203"/>
  <c r="BG42" i="203" s="1"/>
  <c r="BD36" i="203"/>
  <c r="BD42" i="203" s="1"/>
  <c r="BA36" i="203"/>
  <c r="AX36" i="203"/>
  <c r="AU36" i="203"/>
  <c r="AR36" i="203"/>
  <c r="AR42" i="203" s="1"/>
  <c r="AO36" i="203"/>
  <c r="AL36" i="203"/>
  <c r="AI36" i="203"/>
  <c r="AF36" i="203"/>
  <c r="AF42" i="203" s="1"/>
  <c r="AC36" i="203"/>
  <c r="Z36" i="203"/>
  <c r="W36" i="203"/>
  <c r="T36" i="203"/>
  <c r="T42" i="203" s="1"/>
  <c r="Q36" i="203"/>
  <c r="N36" i="203"/>
  <c r="K36" i="203"/>
  <c r="H36" i="203"/>
  <c r="H42" i="203" s="1"/>
  <c r="BL35" i="203"/>
  <c r="BK35" i="203"/>
  <c r="BF35" i="203"/>
  <c r="BE35" i="203"/>
  <c r="BC35" i="203"/>
  <c r="BB35" i="203"/>
  <c r="AZ35" i="203"/>
  <c r="AY35" i="203"/>
  <c r="AW35" i="203"/>
  <c r="AV35" i="203"/>
  <c r="AT35" i="203"/>
  <c r="AS35" i="203"/>
  <c r="AQ35" i="203"/>
  <c r="AP35" i="203"/>
  <c r="AN35" i="203"/>
  <c r="AM35" i="203"/>
  <c r="AK35" i="203"/>
  <c r="AJ35" i="203"/>
  <c r="AH35" i="203"/>
  <c r="AG35" i="203"/>
  <c r="AE35" i="203"/>
  <c r="AD35" i="203"/>
  <c r="AB35" i="203"/>
  <c r="AA35" i="203"/>
  <c r="Y35" i="203"/>
  <c r="X35" i="203"/>
  <c r="V35" i="203"/>
  <c r="U35" i="203"/>
  <c r="S35" i="203"/>
  <c r="R35" i="203"/>
  <c r="Q35" i="203"/>
  <c r="P35" i="203"/>
  <c r="O35" i="203"/>
  <c r="M35" i="203"/>
  <c r="L35" i="203"/>
  <c r="J35" i="203"/>
  <c r="I35" i="203"/>
  <c r="G35" i="203"/>
  <c r="F35" i="203"/>
  <c r="BM34" i="203"/>
  <c r="BI34" i="203"/>
  <c r="BH34" i="203"/>
  <c r="Z34" i="203"/>
  <c r="W34" i="203"/>
  <c r="T34" i="203"/>
  <c r="H34" i="203"/>
  <c r="BM33" i="203"/>
  <c r="BI33" i="203"/>
  <c r="BH33" i="203"/>
  <c r="Z33" i="203"/>
  <c r="W33" i="203"/>
  <c r="T33" i="203"/>
  <c r="H33" i="203"/>
  <c r="BM32" i="203"/>
  <c r="BI32" i="203"/>
  <c r="BH32" i="203"/>
  <c r="BG32" i="203"/>
  <c r="BG35" i="203" s="1"/>
  <c r="BD32" i="203"/>
  <c r="BD35" i="203" s="1"/>
  <c r="BA32" i="203"/>
  <c r="BA35" i="203" s="1"/>
  <c r="AX32" i="203"/>
  <c r="AX35" i="203" s="1"/>
  <c r="AU32" i="203"/>
  <c r="AU35" i="203" s="1"/>
  <c r="AR32" i="203"/>
  <c r="AR35" i="203" s="1"/>
  <c r="AO32" i="203"/>
  <c r="AO35" i="203" s="1"/>
  <c r="AL32" i="203"/>
  <c r="AL35" i="203" s="1"/>
  <c r="AI32" i="203"/>
  <c r="AI35" i="203" s="1"/>
  <c r="AF32" i="203"/>
  <c r="AF35" i="203" s="1"/>
  <c r="AC32" i="203"/>
  <c r="AC35" i="203" s="1"/>
  <c r="Z32" i="203"/>
  <c r="W32" i="203"/>
  <c r="T32" i="203"/>
  <c r="N32" i="203"/>
  <c r="N35" i="203" s="1"/>
  <c r="K32" i="203"/>
  <c r="H32" i="203"/>
  <c r="BL31" i="203"/>
  <c r="BK31" i="203"/>
  <c r="BM30" i="203"/>
  <c r="BF30" i="203"/>
  <c r="BE30" i="203"/>
  <c r="BC30" i="203"/>
  <c r="BB30" i="203"/>
  <c r="AZ30" i="203"/>
  <c r="AY30" i="203"/>
  <c r="AW30" i="203"/>
  <c r="AV30" i="203"/>
  <c r="AT30" i="203"/>
  <c r="AS30" i="203"/>
  <c r="AQ30" i="203"/>
  <c r="AP30" i="203"/>
  <c r="AN30" i="203"/>
  <c r="AM30" i="203"/>
  <c r="AK30" i="203"/>
  <c r="AJ30" i="203"/>
  <c r="AH30" i="203"/>
  <c r="AG30" i="203"/>
  <c r="AE30" i="203"/>
  <c r="AD30" i="203"/>
  <c r="AB30" i="203"/>
  <c r="AA30" i="203"/>
  <c r="Y30" i="203"/>
  <c r="X30" i="203"/>
  <c r="V30" i="203"/>
  <c r="U30" i="203"/>
  <c r="S30" i="203"/>
  <c r="R30" i="203"/>
  <c r="P30" i="203"/>
  <c r="O30" i="203"/>
  <c r="M30" i="203"/>
  <c r="L30" i="203"/>
  <c r="J30" i="203"/>
  <c r="I30" i="203"/>
  <c r="G30" i="203"/>
  <c r="F30" i="203"/>
  <c r="BM29" i="203"/>
  <c r="BF29" i="203"/>
  <c r="BE29" i="203"/>
  <c r="BC29" i="203"/>
  <c r="BB29" i="203"/>
  <c r="AZ29" i="203"/>
  <c r="AY29" i="203"/>
  <c r="AW29" i="203"/>
  <c r="AV29" i="203"/>
  <c r="AT29" i="203"/>
  <c r="AS29" i="203"/>
  <c r="AR29" i="203"/>
  <c r="AQ29" i="203"/>
  <c r="AP29" i="203"/>
  <c r="AN29" i="203"/>
  <c r="AM29" i="203"/>
  <c r="AK29" i="203"/>
  <c r="AJ29" i="203"/>
  <c r="AH29" i="203"/>
  <c r="AG29" i="203"/>
  <c r="AE29" i="203"/>
  <c r="AD29" i="203"/>
  <c r="AB29" i="203"/>
  <c r="AA29" i="203"/>
  <c r="Y29" i="203"/>
  <c r="X29" i="203"/>
  <c r="V29" i="203"/>
  <c r="U29" i="203"/>
  <c r="S29" i="203"/>
  <c r="R29" i="203"/>
  <c r="P29" i="203"/>
  <c r="O29" i="203"/>
  <c r="M29" i="203"/>
  <c r="L29" i="203"/>
  <c r="J29" i="203"/>
  <c r="J31" i="203" s="1"/>
  <c r="I29" i="203"/>
  <c r="F29" i="203"/>
  <c r="BL28" i="203"/>
  <c r="BK28" i="203"/>
  <c r="BF28" i="203"/>
  <c r="BE28" i="203"/>
  <c r="BC28" i="203"/>
  <c r="BB28" i="203"/>
  <c r="BA28" i="203"/>
  <c r="AZ28" i="203"/>
  <c r="AY28" i="203"/>
  <c r="AW28" i="203"/>
  <c r="AV28" i="203"/>
  <c r="AT28" i="203"/>
  <c r="AS28" i="203"/>
  <c r="AQ28" i="203"/>
  <c r="AP28" i="203"/>
  <c r="AN28" i="203"/>
  <c r="AM28" i="203"/>
  <c r="AK28" i="203"/>
  <c r="AJ28" i="203"/>
  <c r="AH28" i="203"/>
  <c r="AG28" i="203"/>
  <c r="AE28" i="203"/>
  <c r="AD28" i="203"/>
  <c r="AB28" i="203"/>
  <c r="AA28" i="203"/>
  <c r="Y28" i="203"/>
  <c r="X28" i="203"/>
  <c r="V28" i="203"/>
  <c r="U28" i="203"/>
  <c r="S28" i="203"/>
  <c r="R28" i="203"/>
  <c r="P28" i="203"/>
  <c r="O28" i="203"/>
  <c r="M28" i="203"/>
  <c r="L28" i="203"/>
  <c r="J28" i="203"/>
  <c r="I28" i="203"/>
  <c r="G28" i="203"/>
  <c r="F28" i="203"/>
  <c r="BM27" i="203"/>
  <c r="BI27" i="203"/>
  <c r="BH27" i="203"/>
  <c r="Z27" i="203"/>
  <c r="W27" i="203"/>
  <c r="T27" i="203"/>
  <c r="T28" i="203" s="1"/>
  <c r="Q27" i="203"/>
  <c r="H27" i="203"/>
  <c r="H93" i="203" s="1"/>
  <c r="BM26" i="203"/>
  <c r="BI26" i="203"/>
  <c r="BH26" i="203"/>
  <c r="BG26" i="203"/>
  <c r="BG28" i="203" s="1"/>
  <c r="BD26" i="203"/>
  <c r="BA26" i="203"/>
  <c r="AX26" i="203"/>
  <c r="AU26" i="203"/>
  <c r="AR26" i="203"/>
  <c r="AO26" i="203"/>
  <c r="AO28" i="203" s="1"/>
  <c r="AL26" i="203"/>
  <c r="AI26" i="203"/>
  <c r="AI88" i="203" s="1"/>
  <c r="AF26" i="203"/>
  <c r="AC26" i="203"/>
  <c r="AC28" i="203" s="1"/>
  <c r="Z26" i="203"/>
  <c r="W26" i="203"/>
  <c r="W88" i="203" s="1"/>
  <c r="T26" i="203"/>
  <c r="Q26" i="203"/>
  <c r="N26" i="203"/>
  <c r="K26" i="203"/>
  <c r="K88" i="203" s="1"/>
  <c r="H26" i="203"/>
  <c r="BL25" i="203"/>
  <c r="BK25" i="203"/>
  <c r="BF25" i="203"/>
  <c r="BE25" i="203"/>
  <c r="BC25" i="203"/>
  <c r="BB25" i="203"/>
  <c r="AZ25" i="203"/>
  <c r="AY25" i="203"/>
  <c r="AW25" i="203"/>
  <c r="AV25" i="203"/>
  <c r="AT25" i="203"/>
  <c r="AS25" i="203"/>
  <c r="AQ25" i="203"/>
  <c r="AP25" i="203"/>
  <c r="AN25" i="203"/>
  <c r="AM25" i="203"/>
  <c r="AK25" i="203"/>
  <c r="AJ25" i="203"/>
  <c r="AH25" i="203"/>
  <c r="AG25" i="203"/>
  <c r="AE25" i="203"/>
  <c r="AD25" i="203"/>
  <c r="AB25" i="203"/>
  <c r="AA25" i="203"/>
  <c r="Y25" i="203"/>
  <c r="X25" i="203"/>
  <c r="V25" i="203"/>
  <c r="U25" i="203"/>
  <c r="S25" i="203"/>
  <c r="R25" i="203"/>
  <c r="P25" i="203"/>
  <c r="O25" i="203"/>
  <c r="M25" i="203"/>
  <c r="L25" i="203"/>
  <c r="J25" i="203"/>
  <c r="I25" i="203"/>
  <c r="G25" i="203"/>
  <c r="F25" i="203"/>
  <c r="BM24" i="203"/>
  <c r="BM25" i="203" s="1"/>
  <c r="BI24" i="203"/>
  <c r="BH24" i="203"/>
  <c r="BG24" i="203"/>
  <c r="BD24" i="203"/>
  <c r="BA24" i="203"/>
  <c r="AX24" i="203"/>
  <c r="AU24" i="203"/>
  <c r="AU30" i="203" s="1"/>
  <c r="AR24" i="203"/>
  <c r="AR91" i="203" s="1"/>
  <c r="AO24" i="203"/>
  <c r="AL24" i="203"/>
  <c r="AI24" i="203"/>
  <c r="AI30" i="203" s="1"/>
  <c r="AF24" i="203"/>
  <c r="AF91" i="203" s="1"/>
  <c r="AC24" i="203"/>
  <c r="Z24" i="203"/>
  <c r="W24" i="203"/>
  <c r="W30" i="203" s="1"/>
  <c r="T24" i="203"/>
  <c r="Q24" i="203"/>
  <c r="N24" i="203"/>
  <c r="N30" i="203" s="1"/>
  <c r="K24" i="203"/>
  <c r="K30" i="203" s="1"/>
  <c r="H24" i="203"/>
  <c r="BM23" i="203"/>
  <c r="BI23" i="203"/>
  <c r="BH23" i="203"/>
  <c r="BG23" i="203"/>
  <c r="BD23" i="203"/>
  <c r="BD29" i="203" s="1"/>
  <c r="BA23" i="203"/>
  <c r="BA29" i="203" s="1"/>
  <c r="AX23" i="203"/>
  <c r="AX29" i="203" s="1"/>
  <c r="AU23" i="203"/>
  <c r="AU29" i="203" s="1"/>
  <c r="AR23" i="203"/>
  <c r="AO23" i="203"/>
  <c r="AO29" i="203" s="1"/>
  <c r="AL23" i="203"/>
  <c r="AL29" i="203" s="1"/>
  <c r="AI23" i="203"/>
  <c r="AI29" i="203" s="1"/>
  <c r="AF23" i="203"/>
  <c r="AF29" i="203" s="1"/>
  <c r="AC23" i="203"/>
  <c r="AC29" i="203" s="1"/>
  <c r="Z23" i="203"/>
  <c r="Z29" i="203" s="1"/>
  <c r="W23" i="203"/>
  <c r="W29" i="203" s="1"/>
  <c r="T23" i="203"/>
  <c r="T29" i="203" s="1"/>
  <c r="Q23" i="203"/>
  <c r="N23" i="203"/>
  <c r="N29" i="203" s="1"/>
  <c r="K23" i="203"/>
  <c r="H23" i="203"/>
  <c r="H29" i="203" s="1"/>
  <c r="BL22" i="203"/>
  <c r="BK22" i="203"/>
  <c r="BF22" i="203"/>
  <c r="BE22" i="203"/>
  <c r="BC22" i="203"/>
  <c r="BB22" i="203"/>
  <c r="AZ22" i="203"/>
  <c r="AY22" i="203"/>
  <c r="AW22" i="203"/>
  <c r="AV22" i="203"/>
  <c r="AT22" i="203"/>
  <c r="AS22" i="203"/>
  <c r="AQ22" i="203"/>
  <c r="AP22" i="203"/>
  <c r="AN22" i="203"/>
  <c r="AM22" i="203"/>
  <c r="AK22" i="203"/>
  <c r="AJ22" i="203"/>
  <c r="AH22" i="203"/>
  <c r="AG22" i="203"/>
  <c r="AE22" i="203"/>
  <c r="AD22" i="203"/>
  <c r="AB22" i="203"/>
  <c r="AA22" i="203"/>
  <c r="Y22" i="203"/>
  <c r="X22" i="203"/>
  <c r="V22" i="203"/>
  <c r="U22" i="203"/>
  <c r="S22" i="203"/>
  <c r="R22" i="203"/>
  <c r="Q22" i="203"/>
  <c r="P22" i="203"/>
  <c r="O22" i="203"/>
  <c r="M22" i="203"/>
  <c r="L22" i="203"/>
  <c r="J22" i="203"/>
  <c r="I22" i="203"/>
  <c r="G22" i="203"/>
  <c r="F22" i="203"/>
  <c r="BM21" i="203"/>
  <c r="BI21" i="203"/>
  <c r="BH21" i="203"/>
  <c r="Z21" i="203"/>
  <c r="W21" i="203"/>
  <c r="T21" i="203"/>
  <c r="H21" i="203"/>
  <c r="BM20" i="203"/>
  <c r="BI20" i="203"/>
  <c r="BH20" i="203"/>
  <c r="Z20" i="203"/>
  <c r="W20" i="203"/>
  <c r="T20" i="203"/>
  <c r="H20" i="203"/>
  <c r="BM19" i="203"/>
  <c r="BI19" i="203"/>
  <c r="BH19" i="203"/>
  <c r="BG19" i="203"/>
  <c r="BD19" i="203"/>
  <c r="BA19" i="203"/>
  <c r="BA22" i="203" s="1"/>
  <c r="AX19" i="203"/>
  <c r="AU19" i="203"/>
  <c r="AR19" i="203"/>
  <c r="AR22" i="203" s="1"/>
  <c r="AO19" i="203"/>
  <c r="AO22" i="203" s="1"/>
  <c r="AL19" i="203"/>
  <c r="AI19" i="203"/>
  <c r="AI22" i="203" s="1"/>
  <c r="AF19" i="203"/>
  <c r="AC19" i="203"/>
  <c r="AC22" i="203" s="1"/>
  <c r="Z19" i="203"/>
  <c r="W19" i="203"/>
  <c r="T19" i="203"/>
  <c r="N19" i="203"/>
  <c r="K19" i="203"/>
  <c r="K22" i="203" s="1"/>
  <c r="H19" i="203"/>
  <c r="BL18" i="203"/>
  <c r="BK18" i="203"/>
  <c r="BF18" i="203"/>
  <c r="BE18" i="203"/>
  <c r="BC18" i="203"/>
  <c r="BB18" i="203"/>
  <c r="AZ18" i="203"/>
  <c r="AY18" i="203"/>
  <c r="AW18" i="203"/>
  <c r="AV18" i="203"/>
  <c r="AT18" i="203"/>
  <c r="AS18" i="203"/>
  <c r="AQ18" i="203"/>
  <c r="AP18" i="203"/>
  <c r="AN18" i="203"/>
  <c r="AM18" i="203"/>
  <c r="AK18" i="203"/>
  <c r="AJ18" i="203"/>
  <c r="AH18" i="203"/>
  <c r="AG18" i="203"/>
  <c r="AE18" i="203"/>
  <c r="AD18" i="203"/>
  <c r="AB18" i="203"/>
  <c r="AA18" i="203"/>
  <c r="Y18" i="203"/>
  <c r="X18" i="203"/>
  <c r="U18" i="203"/>
  <c r="S18" i="203"/>
  <c r="R18" i="203"/>
  <c r="P18" i="203"/>
  <c r="O18" i="203"/>
  <c r="M18" i="203"/>
  <c r="L18" i="203"/>
  <c r="J18" i="203"/>
  <c r="I18" i="203"/>
  <c r="F18" i="203"/>
  <c r="BM17" i="203"/>
  <c r="BH17" i="203"/>
  <c r="BH18" i="203" s="1"/>
  <c r="BG17" i="203"/>
  <c r="BG18" i="203" s="1"/>
  <c r="BD17" i="203"/>
  <c r="BD18" i="203" s="1"/>
  <c r="BA17" i="203"/>
  <c r="BA18" i="203" s="1"/>
  <c r="AX17" i="203"/>
  <c r="AU17" i="203"/>
  <c r="AU18" i="203" s="1"/>
  <c r="AR17" i="203"/>
  <c r="AR18" i="203" s="1"/>
  <c r="AO17" i="203"/>
  <c r="AO18" i="203" s="1"/>
  <c r="AL17" i="203"/>
  <c r="AI17" i="203"/>
  <c r="AF17" i="203"/>
  <c r="AF18" i="203" s="1"/>
  <c r="AC17" i="203"/>
  <c r="Z17" i="203"/>
  <c r="V17" i="203"/>
  <c r="V87" i="203" s="1"/>
  <c r="T17" i="203"/>
  <c r="T18" i="203" s="1"/>
  <c r="Q17" i="203"/>
  <c r="Q18" i="203" s="1"/>
  <c r="N17" i="203"/>
  <c r="K17" i="203"/>
  <c r="K18" i="203" s="1"/>
  <c r="G17" i="203"/>
  <c r="G87" i="203" s="1"/>
  <c r="G97" i="203" s="1"/>
  <c r="BL16" i="203"/>
  <c r="BK16" i="203"/>
  <c r="BF16" i="203"/>
  <c r="BE16" i="203"/>
  <c r="BC16" i="203"/>
  <c r="BB16" i="203"/>
  <c r="AZ16" i="203"/>
  <c r="AY16" i="203"/>
  <c r="AW16" i="203"/>
  <c r="AV16" i="203"/>
  <c r="AT16" i="203"/>
  <c r="AS16" i="203"/>
  <c r="AQ16" i="203"/>
  <c r="AP16" i="203"/>
  <c r="AN16" i="203"/>
  <c r="AM16" i="203"/>
  <c r="AK16" i="203"/>
  <c r="AJ16" i="203"/>
  <c r="AH16" i="203"/>
  <c r="AG16" i="203"/>
  <c r="AE16" i="203"/>
  <c r="AD16" i="203"/>
  <c r="AB16" i="203"/>
  <c r="AA16" i="203"/>
  <c r="Y16" i="203"/>
  <c r="X16" i="203"/>
  <c r="V16" i="203"/>
  <c r="U16" i="203"/>
  <c r="S16" i="203"/>
  <c r="R16" i="203"/>
  <c r="P16" i="203"/>
  <c r="O16" i="203"/>
  <c r="M16" i="203"/>
  <c r="L16" i="203"/>
  <c r="J16" i="203"/>
  <c r="I16" i="203"/>
  <c r="G16" i="203"/>
  <c r="F16" i="203"/>
  <c r="BM15" i="203"/>
  <c r="BM16" i="203" s="1"/>
  <c r="BI15" i="203"/>
  <c r="BI16" i="203" s="1"/>
  <c r="BH15" i="203"/>
  <c r="BH16" i="203" s="1"/>
  <c r="BG15" i="203"/>
  <c r="BG16" i="203" s="1"/>
  <c r="BD15" i="203"/>
  <c r="BD16" i="203" s="1"/>
  <c r="BA15" i="203"/>
  <c r="BA16" i="203" s="1"/>
  <c r="AX15" i="203"/>
  <c r="AX16" i="203" s="1"/>
  <c r="AU15" i="203"/>
  <c r="AU16" i="203" s="1"/>
  <c r="AR15" i="203"/>
  <c r="AR16" i="203" s="1"/>
  <c r="AO15" i="203"/>
  <c r="AO16" i="203" s="1"/>
  <c r="AL15" i="203"/>
  <c r="AL16" i="203" s="1"/>
  <c r="AI15" i="203"/>
  <c r="AI16" i="203" s="1"/>
  <c r="AF15" i="203"/>
  <c r="AF16" i="203" s="1"/>
  <c r="AC15" i="203"/>
  <c r="AC16" i="203" s="1"/>
  <c r="Z15" i="203"/>
  <c r="Z16" i="203" s="1"/>
  <c r="W15" i="203"/>
  <c r="W16" i="203" s="1"/>
  <c r="T15" i="203"/>
  <c r="T16" i="203" s="1"/>
  <c r="Q15" i="203"/>
  <c r="Q16" i="203" s="1"/>
  <c r="N15" i="203"/>
  <c r="N16" i="203" s="1"/>
  <c r="K15" i="203"/>
  <c r="K16" i="203" s="1"/>
  <c r="H15" i="203"/>
  <c r="H16" i="203" s="1"/>
  <c r="BL13" i="203"/>
  <c r="BK13" i="203"/>
  <c r="BF13" i="203"/>
  <c r="BE13" i="203"/>
  <c r="BC13" i="203"/>
  <c r="BB13" i="203"/>
  <c r="AZ13" i="203"/>
  <c r="AY13" i="203"/>
  <c r="AW13" i="203"/>
  <c r="AV13" i="203"/>
  <c r="AT13" i="203"/>
  <c r="AS13" i="203"/>
  <c r="AQ13" i="203"/>
  <c r="AP13" i="203"/>
  <c r="AN13" i="203"/>
  <c r="AM13" i="203"/>
  <c r="AK13" i="203"/>
  <c r="AJ13" i="203"/>
  <c r="AH13" i="203"/>
  <c r="AG13" i="203"/>
  <c r="AE13" i="203"/>
  <c r="AD13" i="203"/>
  <c r="AB13" i="203"/>
  <c r="AA13" i="203"/>
  <c r="Y13" i="203"/>
  <c r="X13" i="203"/>
  <c r="V13" i="203"/>
  <c r="V14" i="203" s="1"/>
  <c r="U13" i="203"/>
  <c r="S13" i="203"/>
  <c r="R13" i="203"/>
  <c r="P13" i="203"/>
  <c r="O13" i="203"/>
  <c r="M13" i="203"/>
  <c r="L13" i="203"/>
  <c r="J13" i="203"/>
  <c r="I13" i="203"/>
  <c r="G13" i="203"/>
  <c r="F13" i="203"/>
  <c r="BL12" i="203"/>
  <c r="BK12" i="203"/>
  <c r="BF12" i="203"/>
  <c r="BF14" i="203" s="1"/>
  <c r="BE12" i="203"/>
  <c r="BC12" i="203"/>
  <c r="BB12" i="203"/>
  <c r="AZ12" i="203"/>
  <c r="AY12" i="203"/>
  <c r="AW12" i="203"/>
  <c r="AV12" i="203"/>
  <c r="AT12" i="203"/>
  <c r="AT14" i="203" s="1"/>
  <c r="AS12" i="203"/>
  <c r="AQ12" i="203"/>
  <c r="AP12" i="203"/>
  <c r="AP14" i="203" s="1"/>
  <c r="AN12" i="203"/>
  <c r="AM12" i="203"/>
  <c r="AK12" i="203"/>
  <c r="AJ12" i="203"/>
  <c r="AH12" i="203"/>
  <c r="AH14" i="203" s="1"/>
  <c r="AG12" i="203"/>
  <c r="AE12" i="203"/>
  <c r="AD12" i="203"/>
  <c r="AD14" i="203" s="1"/>
  <c r="AB12" i="203"/>
  <c r="AA12" i="203"/>
  <c r="AA14" i="203" s="1"/>
  <c r="Y12" i="203"/>
  <c r="X12" i="203"/>
  <c r="V12" i="203"/>
  <c r="U12" i="203"/>
  <c r="S12" i="203"/>
  <c r="R12" i="203"/>
  <c r="P12" i="203"/>
  <c r="O12" i="203"/>
  <c r="M12" i="203"/>
  <c r="L12" i="203"/>
  <c r="J12" i="203"/>
  <c r="J14" i="203" s="1"/>
  <c r="I12" i="203"/>
  <c r="G12" i="203"/>
  <c r="F12" i="203"/>
  <c r="F14" i="203" s="1"/>
  <c r="BL11" i="203"/>
  <c r="BK11" i="203"/>
  <c r="BF11" i="203"/>
  <c r="BE11" i="203"/>
  <c r="BC11" i="203"/>
  <c r="BB11" i="203"/>
  <c r="AZ11" i="203"/>
  <c r="AY11" i="203"/>
  <c r="AW11" i="203"/>
  <c r="AV11" i="203"/>
  <c r="AT11" i="203"/>
  <c r="AS11" i="203"/>
  <c r="AQ11" i="203"/>
  <c r="AP11" i="203"/>
  <c r="AN11" i="203"/>
  <c r="AM11" i="203"/>
  <c r="AK11" i="203"/>
  <c r="AJ11" i="203"/>
  <c r="AH11" i="203"/>
  <c r="AG11" i="203"/>
  <c r="AE11" i="203"/>
  <c r="AD11" i="203"/>
  <c r="AB11" i="203"/>
  <c r="AA11" i="203"/>
  <c r="Y11" i="203"/>
  <c r="X11" i="203"/>
  <c r="V11" i="203"/>
  <c r="U11" i="203"/>
  <c r="S11" i="203"/>
  <c r="R11" i="203"/>
  <c r="P11" i="203"/>
  <c r="O11" i="203"/>
  <c r="M11" i="203"/>
  <c r="L11" i="203"/>
  <c r="J11" i="203"/>
  <c r="I11" i="203"/>
  <c r="G11" i="203"/>
  <c r="F11" i="203"/>
  <c r="BM10" i="203"/>
  <c r="BI10" i="203"/>
  <c r="BH10" i="203"/>
  <c r="Z10" i="203"/>
  <c r="W10" i="203"/>
  <c r="T10" i="203"/>
  <c r="Q10" i="203"/>
  <c r="H10" i="203"/>
  <c r="BM9" i="203"/>
  <c r="BI9" i="203"/>
  <c r="BH9" i="203"/>
  <c r="BG9" i="203"/>
  <c r="BG11" i="203" s="1"/>
  <c r="BD9" i="203"/>
  <c r="BD11" i="203" s="1"/>
  <c r="BA9" i="203"/>
  <c r="BA11" i="203" s="1"/>
  <c r="AX9" i="203"/>
  <c r="AX11" i="203" s="1"/>
  <c r="AU9" i="203"/>
  <c r="AR9" i="203"/>
  <c r="AR11" i="203" s="1"/>
  <c r="AO9" i="203"/>
  <c r="AO11" i="203" s="1"/>
  <c r="AL9" i="203"/>
  <c r="AL11" i="203" s="1"/>
  <c r="AI9" i="203"/>
  <c r="AI11" i="203" s="1"/>
  <c r="AF9" i="203"/>
  <c r="AF11" i="203" s="1"/>
  <c r="AC9" i="203"/>
  <c r="AC11" i="203" s="1"/>
  <c r="Z9" i="203"/>
  <c r="W9" i="203"/>
  <c r="W11" i="203" s="1"/>
  <c r="T9" i="203"/>
  <c r="Q9" i="203"/>
  <c r="N9" i="203"/>
  <c r="N11" i="203" s="1"/>
  <c r="K9" i="203"/>
  <c r="H9" i="203"/>
  <c r="BL8" i="203"/>
  <c r="BK8" i="203"/>
  <c r="BF8" i="203"/>
  <c r="BE8" i="203"/>
  <c r="BC8" i="203"/>
  <c r="BB8" i="203"/>
  <c r="AZ8" i="203"/>
  <c r="AY8" i="203"/>
  <c r="AW8" i="203"/>
  <c r="AV8" i="203"/>
  <c r="AT8" i="203"/>
  <c r="AS8" i="203"/>
  <c r="AQ8" i="203"/>
  <c r="AP8" i="203"/>
  <c r="AN8" i="203"/>
  <c r="AM8" i="203"/>
  <c r="AK8" i="203"/>
  <c r="AJ8" i="203"/>
  <c r="AH8" i="203"/>
  <c r="AG8" i="203"/>
  <c r="AE8" i="203"/>
  <c r="AD8" i="203"/>
  <c r="AB8" i="203"/>
  <c r="AA8" i="203"/>
  <c r="Y8" i="203"/>
  <c r="X8" i="203"/>
  <c r="V8" i="203"/>
  <c r="U8" i="203"/>
  <c r="S8" i="203"/>
  <c r="R8" i="203"/>
  <c r="P8" i="203"/>
  <c r="O8" i="203"/>
  <c r="M8" i="203"/>
  <c r="L8" i="203"/>
  <c r="J8" i="203"/>
  <c r="I8" i="203"/>
  <c r="G8" i="203"/>
  <c r="F8" i="203"/>
  <c r="BM7" i="203"/>
  <c r="BI7" i="203"/>
  <c r="BH7" i="203"/>
  <c r="BH8" i="203" s="1"/>
  <c r="BG7" i="203"/>
  <c r="BD7" i="203"/>
  <c r="BA7" i="203"/>
  <c r="BA13" i="203" s="1"/>
  <c r="AX7" i="203"/>
  <c r="AX13" i="203" s="1"/>
  <c r="AU7" i="203"/>
  <c r="AU13" i="203" s="1"/>
  <c r="AR7" i="203"/>
  <c r="AR13" i="203" s="1"/>
  <c r="AO7" i="203"/>
  <c r="AL7" i="203"/>
  <c r="AL13" i="203" s="1"/>
  <c r="AI7" i="203"/>
  <c r="AF7" i="203"/>
  <c r="AF13" i="203" s="1"/>
  <c r="AF14" i="203" s="1"/>
  <c r="AC7" i="203"/>
  <c r="Z7" i="203"/>
  <c r="Z13" i="203" s="1"/>
  <c r="W7" i="203"/>
  <c r="W13" i="203" s="1"/>
  <c r="T7" i="203"/>
  <c r="Q7" i="203"/>
  <c r="N7" i="203"/>
  <c r="N13" i="203" s="1"/>
  <c r="K7" i="203"/>
  <c r="H7" i="203"/>
  <c r="BM6" i="203"/>
  <c r="BI6" i="203"/>
  <c r="BH6" i="203"/>
  <c r="BG6" i="203"/>
  <c r="BD6" i="203"/>
  <c r="BD12" i="203" s="1"/>
  <c r="BA6" i="203"/>
  <c r="AX6" i="203"/>
  <c r="AU6" i="203"/>
  <c r="AR6" i="203"/>
  <c r="AR12" i="203" s="1"/>
  <c r="AO6" i="203"/>
  <c r="AO12" i="203" s="1"/>
  <c r="AL6" i="203"/>
  <c r="AI6" i="203"/>
  <c r="AF6" i="203"/>
  <c r="AF12" i="203" s="1"/>
  <c r="AC6" i="203"/>
  <c r="AC12" i="203" s="1"/>
  <c r="Z6" i="203"/>
  <c r="W6" i="203"/>
  <c r="T6" i="203"/>
  <c r="T12" i="203" s="1"/>
  <c r="Q6" i="203"/>
  <c r="N6" i="203"/>
  <c r="K6" i="203"/>
  <c r="H6" i="203"/>
  <c r="H12" i="203" s="1"/>
  <c r="AV95" i="203" l="1"/>
  <c r="BB14" i="203"/>
  <c r="M31" i="203"/>
  <c r="Y31" i="203"/>
  <c r="K38" i="203"/>
  <c r="AI42" i="203"/>
  <c r="AU42" i="203"/>
  <c r="J44" i="203"/>
  <c r="P44" i="203"/>
  <c r="O56" i="203"/>
  <c r="AF71" i="203"/>
  <c r="Z74" i="203"/>
  <c r="AL74" i="203"/>
  <c r="AO80" i="203"/>
  <c r="M97" i="203"/>
  <c r="S97" i="203"/>
  <c r="AS99" i="203"/>
  <c r="BL99" i="203"/>
  <c r="Y60" i="203"/>
  <c r="AQ14" i="203"/>
  <c r="BI93" i="203"/>
  <c r="U31" i="203"/>
  <c r="W43" i="203"/>
  <c r="BH63" i="203"/>
  <c r="AC99" i="203"/>
  <c r="AO99" i="203"/>
  <c r="BA99" i="203"/>
  <c r="BH83" i="203"/>
  <c r="O96" i="203"/>
  <c r="U96" i="203"/>
  <c r="AB96" i="203"/>
  <c r="AH96" i="203"/>
  <c r="AN96" i="203"/>
  <c r="AT96" i="203"/>
  <c r="AZ96" i="203"/>
  <c r="BF96" i="203"/>
  <c r="AW98" i="203"/>
  <c r="J99" i="203"/>
  <c r="AN31" i="203"/>
  <c r="BA42" i="203"/>
  <c r="AZ44" i="203"/>
  <c r="K55" i="203"/>
  <c r="W55" i="203"/>
  <c r="AI55" i="203"/>
  <c r="AU55" i="203"/>
  <c r="AJ56" i="203"/>
  <c r="BI63" i="203"/>
  <c r="W80" i="203"/>
  <c r="BG80" i="203"/>
  <c r="AS98" i="203"/>
  <c r="BE98" i="203"/>
  <c r="R99" i="203"/>
  <c r="X99" i="203"/>
  <c r="BB95" i="203"/>
  <c r="AM44" i="203"/>
  <c r="BC44" i="203"/>
  <c r="AO8" i="203"/>
  <c r="BI8" i="203"/>
  <c r="AL8" i="203"/>
  <c r="Q11" i="203"/>
  <c r="I14" i="203"/>
  <c r="P14" i="203"/>
  <c r="W17" i="203"/>
  <c r="W18" i="203" s="1"/>
  <c r="BI22" i="203"/>
  <c r="W22" i="203"/>
  <c r="AU95" i="203"/>
  <c r="Q28" i="203"/>
  <c r="AK95" i="203"/>
  <c r="AQ95" i="203"/>
  <c r="AW95" i="203"/>
  <c r="BM38" i="203"/>
  <c r="H41" i="203"/>
  <c r="L44" i="203"/>
  <c r="R44" i="203"/>
  <c r="AH44" i="203"/>
  <c r="AT44" i="203"/>
  <c r="AY44" i="203"/>
  <c r="T50" i="203"/>
  <c r="AF92" i="203"/>
  <c r="AR92" i="203"/>
  <c r="BD92" i="203"/>
  <c r="BM50" i="203"/>
  <c r="K77" i="203"/>
  <c r="AL77" i="203"/>
  <c r="BI77" i="203"/>
  <c r="W83" i="203"/>
  <c r="AI83" i="203"/>
  <c r="AU83" i="203"/>
  <c r="BG83" i="203"/>
  <c r="I97" i="203"/>
  <c r="O97" i="203"/>
  <c r="U97" i="203"/>
  <c r="AH99" i="203"/>
  <c r="AT99" i="203"/>
  <c r="BF99" i="203"/>
  <c r="AE96" i="203"/>
  <c r="T8" i="203"/>
  <c r="BD8" i="203"/>
  <c r="BM8" i="203"/>
  <c r="L14" i="203"/>
  <c r="R14" i="203"/>
  <c r="AB14" i="203"/>
  <c r="AM14" i="203"/>
  <c r="BK14" i="203"/>
  <c r="G18" i="203"/>
  <c r="G90" i="203" s="1"/>
  <c r="AI28" i="203"/>
  <c r="AA95" i="203"/>
  <c r="AG95" i="203"/>
  <c r="BE31" i="203"/>
  <c r="BH41" i="203"/>
  <c r="AD56" i="203"/>
  <c r="AP56" i="203"/>
  <c r="BB56" i="203"/>
  <c r="W63" i="203"/>
  <c r="H80" i="203"/>
  <c r="Z83" i="203"/>
  <c r="AL83" i="203"/>
  <c r="AX83" i="203"/>
  <c r="J96" i="203"/>
  <c r="P96" i="203"/>
  <c r="AD96" i="203"/>
  <c r="AJ96" i="203"/>
  <c r="AP96" i="203"/>
  <c r="BB96" i="203"/>
  <c r="BK96" i="203"/>
  <c r="F99" i="203"/>
  <c r="AD99" i="203"/>
  <c r="AP99" i="203"/>
  <c r="BB99" i="203"/>
  <c r="R97" i="203"/>
  <c r="AV98" i="203"/>
  <c r="I99" i="203"/>
  <c r="BM41" i="203"/>
  <c r="AS44" i="203"/>
  <c r="G14" i="203"/>
  <c r="X14" i="203"/>
  <c r="AY14" i="203"/>
  <c r="BD13" i="203"/>
  <c r="BL14" i="203"/>
  <c r="BI17" i="203"/>
  <c r="BI18" i="203" s="1"/>
  <c r="AC25" i="203"/>
  <c r="AO25" i="203"/>
  <c r="T88" i="203"/>
  <c r="AF88" i="203"/>
  <c r="AR88" i="203"/>
  <c r="AR98" i="203" s="1"/>
  <c r="BD88" i="203"/>
  <c r="BD98" i="203" s="1"/>
  <c r="V95" i="203"/>
  <c r="BF95" i="203"/>
  <c r="Q42" i="203"/>
  <c r="AC42" i="203"/>
  <c r="AO42" i="203"/>
  <c r="U44" i="203"/>
  <c r="AK44" i="203"/>
  <c r="BB44" i="203"/>
  <c r="N47" i="203"/>
  <c r="Z47" i="203"/>
  <c r="AI56" i="203"/>
  <c r="BH50" i="203"/>
  <c r="I56" i="203"/>
  <c r="S56" i="203"/>
  <c r="Y56" i="203"/>
  <c r="AE56" i="203"/>
  <c r="AQ56" i="203"/>
  <c r="W94" i="203"/>
  <c r="BJ62" i="203"/>
  <c r="K99" i="203"/>
  <c r="BI74" i="203"/>
  <c r="N77" i="203"/>
  <c r="AF80" i="203"/>
  <c r="AT98" i="203"/>
  <c r="BF98" i="203"/>
  <c r="S99" i="203"/>
  <c r="AR25" i="203"/>
  <c r="H91" i="203"/>
  <c r="H25" i="203"/>
  <c r="T91" i="203"/>
  <c r="T30" i="203"/>
  <c r="BD91" i="203"/>
  <c r="BD30" i="203"/>
  <c r="BD25" i="203"/>
  <c r="Q13" i="203"/>
  <c r="Q8" i="203"/>
  <c r="AC13" i="203"/>
  <c r="AC14" i="203" s="1"/>
  <c r="AC8" i="203"/>
  <c r="H8" i="203"/>
  <c r="BI12" i="203"/>
  <c r="AJ14" i="203"/>
  <c r="AO13" i="203"/>
  <c r="AO14" i="203" s="1"/>
  <c r="BD14" i="203"/>
  <c r="AU88" i="203"/>
  <c r="AU98" i="203" s="1"/>
  <c r="AU28" i="203"/>
  <c r="K28" i="203"/>
  <c r="R95" i="203"/>
  <c r="AO43" i="203"/>
  <c r="AO38" i="203"/>
  <c r="AC92" i="203"/>
  <c r="AC50" i="203"/>
  <c r="AO92" i="203"/>
  <c r="AO50" i="203"/>
  <c r="T13" i="203"/>
  <c r="T14" i="203" s="1"/>
  <c r="S14" i="203"/>
  <c r="AK14" i="203"/>
  <c r="BH93" i="203"/>
  <c r="BH29" i="203"/>
  <c r="R31" i="203"/>
  <c r="I95" i="203"/>
  <c r="M95" i="203"/>
  <c r="S95" i="203"/>
  <c r="AB95" i="203"/>
  <c r="AH95" i="203"/>
  <c r="AM95" i="203"/>
  <c r="AS95" i="203"/>
  <c r="BC95" i="203"/>
  <c r="AS31" i="203"/>
  <c r="BM31" i="203"/>
  <c r="BM35" i="203"/>
  <c r="N42" i="203"/>
  <c r="Z42" i="203"/>
  <c r="AL42" i="203"/>
  <c r="AX42" i="203"/>
  <c r="AX44" i="203" s="1"/>
  <c r="BI42" i="203"/>
  <c r="G44" i="203"/>
  <c r="BL44" i="203"/>
  <c r="AL47" i="203"/>
  <c r="H50" i="203"/>
  <c r="U56" i="203"/>
  <c r="BJ64" i="203"/>
  <c r="BJ65" i="203" s="1"/>
  <c r="T65" i="203"/>
  <c r="L99" i="203"/>
  <c r="G95" i="203"/>
  <c r="AO83" i="203"/>
  <c r="AF8" i="203"/>
  <c r="BI11" i="203"/>
  <c r="BI13" i="203"/>
  <c r="N12" i="203"/>
  <c r="Z12" i="203"/>
  <c r="AL12" i="203"/>
  <c r="AL14" i="203" s="1"/>
  <c r="AX12" i="203"/>
  <c r="AX14" i="203" s="1"/>
  <c r="K8" i="203"/>
  <c r="W8" i="203"/>
  <c r="AI8" i="203"/>
  <c r="AU8" i="203"/>
  <c r="BG8" i="203"/>
  <c r="BM12" i="203"/>
  <c r="BM13" i="203"/>
  <c r="AG14" i="203"/>
  <c r="O14" i="203"/>
  <c r="U14" i="203"/>
  <c r="Y14" i="203"/>
  <c r="AV14" i="203"/>
  <c r="M14" i="203"/>
  <c r="V97" i="203"/>
  <c r="T86" i="203"/>
  <c r="AF86" i="203"/>
  <c r="AF96" i="203" s="1"/>
  <c r="AR86" i="203"/>
  <c r="AR96" i="203" s="1"/>
  <c r="BD86" i="203"/>
  <c r="BD96" i="203" s="1"/>
  <c r="BM86" i="203"/>
  <c r="Q25" i="203"/>
  <c r="BI25" i="203"/>
  <c r="Z30" i="203"/>
  <c r="Z31" i="203" s="1"/>
  <c r="AL25" i="203"/>
  <c r="BH25" i="203"/>
  <c r="Q88" i="203"/>
  <c r="AC88" i="203"/>
  <c r="AO88" i="203"/>
  <c r="BA88" i="203"/>
  <c r="BA98" i="203" s="1"/>
  <c r="T93" i="203"/>
  <c r="BD28" i="203"/>
  <c r="BI28" i="203"/>
  <c r="J95" i="203"/>
  <c r="O95" i="203"/>
  <c r="X95" i="203"/>
  <c r="AD95" i="203"/>
  <c r="AN95" i="203"/>
  <c r="AT95" i="203"/>
  <c r="AY95" i="203"/>
  <c r="I31" i="203"/>
  <c r="H35" i="203"/>
  <c r="W38" i="203"/>
  <c r="AI38" i="203"/>
  <c r="AU44" i="203"/>
  <c r="BG44" i="203"/>
  <c r="N38" i="203"/>
  <c r="BJ40" i="203"/>
  <c r="BN40" i="203" s="1"/>
  <c r="W41" i="203"/>
  <c r="AD44" i="203"/>
  <c r="AP44" i="203"/>
  <c r="BA47" i="203"/>
  <c r="H54" i="203"/>
  <c r="T60" i="203"/>
  <c r="BH69" i="203"/>
  <c r="AC80" i="203"/>
  <c r="BA80" i="203"/>
  <c r="BI80" i="203"/>
  <c r="L95" i="203"/>
  <c r="BA38" i="203"/>
  <c r="BA43" i="203"/>
  <c r="BA44" i="203" s="1"/>
  <c r="AR14" i="203"/>
  <c r="AR8" i="203"/>
  <c r="AZ14" i="203"/>
  <c r="Q12" i="203"/>
  <c r="BA12" i="203"/>
  <c r="N14" i="203"/>
  <c r="Z14" i="203"/>
  <c r="K12" i="203"/>
  <c r="AU12" i="203"/>
  <c r="H13" i="203"/>
  <c r="H14" i="203" s="1"/>
  <c r="BE14" i="203"/>
  <c r="K13" i="203"/>
  <c r="K14" i="203" s="1"/>
  <c r="AE14" i="203"/>
  <c r="AI13" i="203"/>
  <c r="AN14" i="203"/>
  <c r="AS14" i="203"/>
  <c r="AW14" i="203"/>
  <c r="BC14" i="203"/>
  <c r="BG13" i="203"/>
  <c r="H86" i="203"/>
  <c r="H96" i="203" s="1"/>
  <c r="W86" i="203"/>
  <c r="AI86" i="203"/>
  <c r="AU86" i="203"/>
  <c r="BG86" i="203"/>
  <c r="H88" i="203"/>
  <c r="T98" i="203"/>
  <c r="BM88" i="203"/>
  <c r="BM93" i="203"/>
  <c r="F95" i="203"/>
  <c r="P95" i="203"/>
  <c r="U95" i="203"/>
  <c r="Y95" i="203"/>
  <c r="AE95" i="203"/>
  <c r="AJ95" i="203"/>
  <c r="AP95" i="203"/>
  <c r="AZ95" i="203"/>
  <c r="BE95" i="203"/>
  <c r="AK31" i="203"/>
  <c r="Z38" i="203"/>
  <c r="BH43" i="203"/>
  <c r="AL38" i="203"/>
  <c r="BG38" i="203"/>
  <c r="K42" i="203"/>
  <c r="K44" i="203" s="1"/>
  <c r="W42" i="203"/>
  <c r="W44" i="203" s="1"/>
  <c r="BH42" i="203"/>
  <c r="Z43" i="203"/>
  <c r="AN44" i="203"/>
  <c r="AN100" i="203" s="1"/>
  <c r="O44" i="203"/>
  <c r="Y44" i="203"/>
  <c r="AC71" i="203"/>
  <c r="BA71" i="203"/>
  <c r="BA90" i="203" s="1"/>
  <c r="BJ72" i="203"/>
  <c r="BJ73" i="203"/>
  <c r="BN73" i="203" s="1"/>
  <c r="H77" i="203"/>
  <c r="W77" i="203"/>
  <c r="AI93" i="203"/>
  <c r="AI98" i="203" s="1"/>
  <c r="BJ81" i="203"/>
  <c r="BN81" i="203" s="1"/>
  <c r="BA83" i="203"/>
  <c r="J97" i="203"/>
  <c r="P97" i="203"/>
  <c r="AY98" i="203"/>
  <c r="Q41" i="203"/>
  <c r="T41" i="203"/>
  <c r="AB44" i="203"/>
  <c r="F44" i="203"/>
  <c r="V44" i="203"/>
  <c r="AA44" i="203"/>
  <c r="AG44" i="203"/>
  <c r="AW44" i="203"/>
  <c r="BF44" i="203"/>
  <c r="T54" i="203"/>
  <c r="BH47" i="203"/>
  <c r="Q50" i="203"/>
  <c r="Q53" i="203"/>
  <c r="X56" i="203"/>
  <c r="AV56" i="203"/>
  <c r="F56" i="203"/>
  <c r="V56" i="203"/>
  <c r="AA56" i="203"/>
  <c r="AS56" i="203"/>
  <c r="AW56" i="203"/>
  <c r="W60" i="203"/>
  <c r="T71" i="203"/>
  <c r="AR71" i="203"/>
  <c r="N74" i="203"/>
  <c r="AC74" i="203"/>
  <c r="K74" i="203"/>
  <c r="K93" i="203"/>
  <c r="K98" i="203" s="1"/>
  <c r="AL93" i="203"/>
  <c r="BM77" i="203"/>
  <c r="BJ82" i="203"/>
  <c r="BN82" i="203" s="1"/>
  <c r="BN83" i="203" s="1"/>
  <c r="AF83" i="203"/>
  <c r="F96" i="203"/>
  <c r="L96" i="203"/>
  <c r="X96" i="203"/>
  <c r="AK96" i="203"/>
  <c r="AQ96" i="203"/>
  <c r="AW96" i="203"/>
  <c r="BC96" i="203"/>
  <c r="L97" i="203"/>
  <c r="AZ98" i="203"/>
  <c r="G99" i="203"/>
  <c r="M99" i="203"/>
  <c r="AE99" i="203"/>
  <c r="AQ99" i="203"/>
  <c r="BC99" i="203"/>
  <c r="BK99" i="203"/>
  <c r="P98" i="203"/>
  <c r="AN98" i="203"/>
  <c r="BL98" i="203"/>
  <c r="AG99" i="203"/>
  <c r="AW99" i="203"/>
  <c r="BE99" i="203"/>
  <c r="BK95" i="203"/>
  <c r="W54" i="203"/>
  <c r="AU47" i="203"/>
  <c r="BG47" i="203"/>
  <c r="Q55" i="203"/>
  <c r="Q56" i="203" s="1"/>
  <c r="AC55" i="203"/>
  <c r="AO55" i="203"/>
  <c r="AO56" i="203" s="1"/>
  <c r="BA55" i="203"/>
  <c r="AX47" i="203"/>
  <c r="N92" i="203"/>
  <c r="Z50" i="203"/>
  <c r="AL92" i="203"/>
  <c r="AX92" i="203"/>
  <c r="Z53" i="203"/>
  <c r="T53" i="203"/>
  <c r="BI53" i="203"/>
  <c r="AK56" i="203"/>
  <c r="AK100" i="203" s="1"/>
  <c r="R56" i="203"/>
  <c r="AH56" i="203"/>
  <c r="AT56" i="203"/>
  <c r="AY56" i="203"/>
  <c r="BE56" i="203"/>
  <c r="T63" i="203"/>
  <c r="AI99" i="203"/>
  <c r="AU99" i="203"/>
  <c r="BG99" i="203"/>
  <c r="Q71" i="203"/>
  <c r="AO71" i="203"/>
  <c r="AO90" i="203" s="1"/>
  <c r="Z80" i="203"/>
  <c r="AL80" i="203"/>
  <c r="AX80" i="203"/>
  <c r="G96" i="203"/>
  <c r="M96" i="203"/>
  <c r="S96" i="203"/>
  <c r="AG96" i="203"/>
  <c r="AM96" i="203"/>
  <c r="AS96" i="203"/>
  <c r="AY96" i="203"/>
  <c r="BE96" i="203"/>
  <c r="BK98" i="203"/>
  <c r="AA99" i="203"/>
  <c r="AM99" i="203"/>
  <c r="AY99" i="203"/>
  <c r="X98" i="203"/>
  <c r="Y99" i="203"/>
  <c r="Z88" i="203"/>
  <c r="Z35" i="203"/>
  <c r="BJ33" i="203"/>
  <c r="BN33" i="203" s="1"/>
  <c r="W35" i="203"/>
  <c r="BI57" i="203"/>
  <c r="BI91" i="203" s="1"/>
  <c r="Y91" i="203"/>
  <c r="Y96" i="203" s="1"/>
  <c r="Z57" i="203"/>
  <c r="BJ57" i="203" s="1"/>
  <c r="BN57" i="203" s="1"/>
  <c r="BL96" i="203"/>
  <c r="BL97" i="203"/>
  <c r="Q14" i="203"/>
  <c r="BA14" i="203"/>
  <c r="BI14" i="203"/>
  <c r="AU14" i="203"/>
  <c r="N31" i="203"/>
  <c r="K11" i="203"/>
  <c r="T11" i="203"/>
  <c r="N87" i="203"/>
  <c r="N97" i="203" s="1"/>
  <c r="N18" i="203"/>
  <c r="AI87" i="203"/>
  <c r="AI18" i="203"/>
  <c r="N8" i="203"/>
  <c r="BA8" i="203"/>
  <c r="H11" i="203"/>
  <c r="AU11" i="203"/>
  <c r="BH11" i="203"/>
  <c r="BM11" i="203"/>
  <c r="AI12" i="203"/>
  <c r="AI14" i="203" s="1"/>
  <c r="BH13" i="203"/>
  <c r="BJ15" i="203"/>
  <c r="Q87" i="203"/>
  <c r="BH87" i="203"/>
  <c r="I90" i="203"/>
  <c r="M90" i="203"/>
  <c r="AB90" i="203"/>
  <c r="AS90" i="203"/>
  <c r="AW90" i="203"/>
  <c r="BK90" i="203"/>
  <c r="BJ20" i="203"/>
  <c r="BN20" i="203" s="1"/>
  <c r="BG22" i="203"/>
  <c r="AF25" i="203"/>
  <c r="H98" i="203"/>
  <c r="AR28" i="203"/>
  <c r="BI29" i="203"/>
  <c r="V31" i="203"/>
  <c r="AR30" i="203"/>
  <c r="AZ31" i="203"/>
  <c r="X31" i="203"/>
  <c r="T35" i="203"/>
  <c r="BJ34" i="203"/>
  <c r="BN34" i="203" s="1"/>
  <c r="BJ6" i="203"/>
  <c r="BN6" i="203" s="1"/>
  <c r="BJ7" i="203"/>
  <c r="AX8" i="203"/>
  <c r="BJ9" i="203"/>
  <c r="BN9" i="203" s="1"/>
  <c r="BJ10" i="203"/>
  <c r="BN10" i="203" s="1"/>
  <c r="W12" i="203"/>
  <c r="H17" i="203"/>
  <c r="T87" i="203"/>
  <c r="AC87" i="203"/>
  <c r="AO87" i="203"/>
  <c r="AO97" i="203" s="1"/>
  <c r="BA87" i="203"/>
  <c r="BA97" i="203" s="1"/>
  <c r="BI87" i="203"/>
  <c r="BJ17" i="203"/>
  <c r="BN17" i="203" s="1"/>
  <c r="O90" i="203"/>
  <c r="S90" i="203"/>
  <c r="X90" i="203"/>
  <c r="AC18" i="203"/>
  <c r="AG90" i="203"/>
  <c r="AK90" i="203"/>
  <c r="AY90" i="203"/>
  <c r="BC90" i="203"/>
  <c r="BL100" i="203"/>
  <c r="BL90" i="203"/>
  <c r="K86" i="203"/>
  <c r="Z86" i="203"/>
  <c r="Z22" i="203"/>
  <c r="AL86" i="203"/>
  <c r="AL22" i="203"/>
  <c r="AX86" i="203"/>
  <c r="AX22" i="203"/>
  <c r="BH86" i="203"/>
  <c r="H22" i="203"/>
  <c r="AU22" i="203"/>
  <c r="BD22" i="203"/>
  <c r="BH22" i="203"/>
  <c r="BM22" i="203"/>
  <c r="T25" i="203"/>
  <c r="BG88" i="203"/>
  <c r="BG98" i="203" s="1"/>
  <c r="BG29" i="203"/>
  <c r="W28" i="203"/>
  <c r="AF28" i="203"/>
  <c r="K29" i="203"/>
  <c r="F31" i="203"/>
  <c r="F100" i="203" s="1"/>
  <c r="AF30" i="203"/>
  <c r="AJ31" i="203"/>
  <c r="BB31" i="203"/>
  <c r="BF31" i="203"/>
  <c r="BF100" i="203" s="1"/>
  <c r="P31" i="203"/>
  <c r="BI35" i="203"/>
  <c r="Q38" i="203"/>
  <c r="Q43" i="203"/>
  <c r="Q44" i="203" s="1"/>
  <c r="AC43" i="203"/>
  <c r="AC44" i="203" s="1"/>
  <c r="AC38" i="203"/>
  <c r="AO44" i="203"/>
  <c r="BI43" i="203"/>
  <c r="BI44" i="203" s="1"/>
  <c r="BI38" i="203"/>
  <c r="AE44" i="203"/>
  <c r="BE44" i="203"/>
  <c r="BG12" i="203"/>
  <c r="BM87" i="203"/>
  <c r="P90" i="203"/>
  <c r="Y90" i="203"/>
  <c r="AM90" i="203"/>
  <c r="AQ90" i="203"/>
  <c r="AZ90" i="203"/>
  <c r="BM18" i="203"/>
  <c r="BJ21" i="203"/>
  <c r="BN21" i="203" s="1"/>
  <c r="N91" i="203"/>
  <c r="Z91" i="203"/>
  <c r="AL91" i="203"/>
  <c r="AX91" i="203"/>
  <c r="BH91" i="203"/>
  <c r="Z25" i="203"/>
  <c r="N88" i="203"/>
  <c r="N28" i="203"/>
  <c r="AL88" i="203"/>
  <c r="AL98" i="203" s="1"/>
  <c r="AL28" i="203"/>
  <c r="AX88" i="203"/>
  <c r="AX98" i="203" s="1"/>
  <c r="AX28" i="203"/>
  <c r="BH88" i="203"/>
  <c r="T31" i="203"/>
  <c r="AB31" i="203"/>
  <c r="AB100" i="203" s="1"/>
  <c r="AP31" i="203"/>
  <c r="AT31" i="203"/>
  <c r="AX30" i="203"/>
  <c r="AX95" i="203" s="1"/>
  <c r="BI30" i="203"/>
  <c r="BG87" i="203"/>
  <c r="L90" i="203"/>
  <c r="AA90" i="203"/>
  <c r="AR90" i="203"/>
  <c r="BE90" i="203"/>
  <c r="AF22" i="203"/>
  <c r="Q86" i="203"/>
  <c r="Q96" i="203" s="1"/>
  <c r="Q29" i="203"/>
  <c r="Q91" i="203"/>
  <c r="Q30" i="203"/>
  <c r="AC91" i="203"/>
  <c r="AC30" i="203"/>
  <c r="AO91" i="203"/>
  <c r="AO30" i="203"/>
  <c r="BA91" i="203"/>
  <c r="BA30" i="203"/>
  <c r="N25" i="203"/>
  <c r="BA25" i="203"/>
  <c r="Z93" i="203"/>
  <c r="Z98" i="203" s="1"/>
  <c r="Z28" i="203"/>
  <c r="H28" i="203"/>
  <c r="BH28" i="203"/>
  <c r="BM28" i="203"/>
  <c r="H30" i="203"/>
  <c r="BH30" i="203"/>
  <c r="L31" i="203"/>
  <c r="L100" i="203" s="1"/>
  <c r="AD31" i="203"/>
  <c r="AD100" i="203" s="1"/>
  <c r="AL30" i="203"/>
  <c r="BH35" i="203"/>
  <c r="BK44" i="203"/>
  <c r="BK100" i="203" s="1"/>
  <c r="Z8" i="203"/>
  <c r="W87" i="203"/>
  <c r="AU87" i="203"/>
  <c r="U90" i="203"/>
  <c r="AE90" i="203"/>
  <c r="AN90" i="203"/>
  <c r="AV90" i="203"/>
  <c r="BJ19" i="203"/>
  <c r="Z11" i="203"/>
  <c r="BH12" i="203"/>
  <c r="Z87" i="203"/>
  <c r="Z18" i="203"/>
  <c r="AL87" i="203"/>
  <c r="AL18" i="203"/>
  <c r="AX87" i="203"/>
  <c r="AX18" i="203"/>
  <c r="AJ90" i="203"/>
  <c r="T22" i="203"/>
  <c r="BJ23" i="203"/>
  <c r="BN23" i="203" s="1"/>
  <c r="BJ24" i="203"/>
  <c r="AX25" i="203"/>
  <c r="BJ26" i="203"/>
  <c r="Q93" i="203"/>
  <c r="Q98" i="203" s="1"/>
  <c r="BJ27" i="203"/>
  <c r="AV31" i="203"/>
  <c r="AV100" i="203" s="1"/>
  <c r="AH31" i="203"/>
  <c r="I44" i="203"/>
  <c r="N44" i="203"/>
  <c r="K47" i="203"/>
  <c r="K54" i="203"/>
  <c r="BJ45" i="203"/>
  <c r="BN45" i="203" s="1"/>
  <c r="AC56" i="203"/>
  <c r="BA56" i="203"/>
  <c r="K87" i="203"/>
  <c r="AF87" i="203"/>
  <c r="AF97" i="203" s="1"/>
  <c r="AR87" i="203"/>
  <c r="AR97" i="203" s="1"/>
  <c r="BD87" i="203"/>
  <c r="BD97" i="203" s="1"/>
  <c r="F90" i="203"/>
  <c r="J90" i="203"/>
  <c r="R90" i="203"/>
  <c r="V18" i="203"/>
  <c r="AD90" i="203"/>
  <c r="AH100" i="203"/>
  <c r="AH90" i="203"/>
  <c r="AP90" i="203"/>
  <c r="AT100" i="203"/>
  <c r="AT90" i="203"/>
  <c r="BB90" i="203"/>
  <c r="BF90" i="203"/>
  <c r="N86" i="203"/>
  <c r="N96" i="203" s="1"/>
  <c r="AC86" i="203"/>
  <c r="AO86" i="203"/>
  <c r="BA86" i="203"/>
  <c r="BI86" i="203"/>
  <c r="N22" i="203"/>
  <c r="K91" i="203"/>
  <c r="W91" i="203"/>
  <c r="W96" i="203" s="1"/>
  <c r="AI91" i="203"/>
  <c r="AI96" i="203" s="1"/>
  <c r="AU91" i="203"/>
  <c r="AU96" i="203" s="1"/>
  <c r="BG91" i="203"/>
  <c r="BG96" i="203" s="1"/>
  <c r="BG30" i="203"/>
  <c r="BM91" i="203"/>
  <c r="K25" i="203"/>
  <c r="W25" i="203"/>
  <c r="AI25" i="203"/>
  <c r="AU25" i="203"/>
  <c r="BG25" i="203"/>
  <c r="BI88" i="203"/>
  <c r="BI98" i="203" s="1"/>
  <c r="W93" i="203"/>
  <c r="W98" i="203" s="1"/>
  <c r="AG31" i="203"/>
  <c r="AW31" i="203"/>
  <c r="AW100" i="203" s="1"/>
  <c r="K35" i="203"/>
  <c r="BJ32" i="203"/>
  <c r="BJ39" i="203"/>
  <c r="BN39" i="203" s="1"/>
  <c r="Z41" i="203"/>
  <c r="BM42" i="203"/>
  <c r="AI43" i="203"/>
  <c r="AI44" i="203" s="1"/>
  <c r="AF54" i="203"/>
  <c r="Q47" i="203"/>
  <c r="AI47" i="203"/>
  <c r="Q92" i="203"/>
  <c r="N50" i="203"/>
  <c r="AR50" i="203"/>
  <c r="BA50" i="203"/>
  <c r="BH53" i="203"/>
  <c r="H53" i="203"/>
  <c r="BD53" i="203"/>
  <c r="G56" i="203"/>
  <c r="Z55" i="203"/>
  <c r="AM56" i="203"/>
  <c r="H60" i="203"/>
  <c r="BM60" i="203"/>
  <c r="BJ59" i="203"/>
  <c r="BJ61" i="203"/>
  <c r="BJ63" i="203" s="1"/>
  <c r="N63" i="203"/>
  <c r="N95" i="203" s="1"/>
  <c r="W47" i="203"/>
  <c r="BJ49" i="203"/>
  <c r="AF50" i="203"/>
  <c r="AR53" i="203"/>
  <c r="W56" i="203"/>
  <c r="BC56" i="203"/>
  <c r="Z92" i="203"/>
  <c r="K69" i="203"/>
  <c r="BJ68" i="203"/>
  <c r="BJ74" i="203"/>
  <c r="G31" i="203"/>
  <c r="K31" i="203"/>
  <c r="O31" i="203"/>
  <c r="O100" i="203" s="1"/>
  <c r="S31" i="203"/>
  <c r="S100" i="203" s="1"/>
  <c r="W31" i="203"/>
  <c r="AA31" i="203"/>
  <c r="AA100" i="203" s="1"/>
  <c r="AE31" i="203"/>
  <c r="AI31" i="203"/>
  <c r="AM31" i="203"/>
  <c r="AQ31" i="203"/>
  <c r="AQ100" i="203" s="1"/>
  <c r="AU31" i="203"/>
  <c r="H43" i="203"/>
  <c r="H44" i="203" s="1"/>
  <c r="H38" i="203"/>
  <c r="T43" i="203"/>
  <c r="T44" i="203" s="1"/>
  <c r="T38" i="203"/>
  <c r="AF43" i="203"/>
  <c r="AF44" i="203" s="1"/>
  <c r="AF38" i="203"/>
  <c r="AR43" i="203"/>
  <c r="AR44" i="203" s="1"/>
  <c r="AR38" i="203"/>
  <c r="BD43" i="203"/>
  <c r="BD44" i="203" s="1"/>
  <c r="BD38" i="203"/>
  <c r="BJ37" i="203"/>
  <c r="BN37" i="203" s="1"/>
  <c r="AU38" i="203"/>
  <c r="K41" i="203"/>
  <c r="AO47" i="203"/>
  <c r="W50" i="203"/>
  <c r="AL50" i="203"/>
  <c r="K53" i="203"/>
  <c r="BJ51" i="203"/>
  <c r="BN51" i="203" s="1"/>
  <c r="W53" i="203"/>
  <c r="BJ52" i="203"/>
  <c r="BI54" i="203"/>
  <c r="AU54" i="203"/>
  <c r="AU56" i="203" s="1"/>
  <c r="J56" i="203"/>
  <c r="J100" i="203" s="1"/>
  <c r="BI55" i="203"/>
  <c r="AG56" i="203"/>
  <c r="M56" i="203"/>
  <c r="M100" i="203" s="1"/>
  <c r="BM56" i="203"/>
  <c r="H92" i="203"/>
  <c r="BH92" i="203"/>
  <c r="BH94" i="203"/>
  <c r="BH99" i="203" s="1"/>
  <c r="BN64" i="203"/>
  <c r="BN65" i="203" s="1"/>
  <c r="BH65" i="203"/>
  <c r="BJ36" i="203"/>
  <c r="BN36" i="203" s="1"/>
  <c r="AL44" i="203"/>
  <c r="BM43" i="203"/>
  <c r="BM44" i="203" s="1"/>
  <c r="H55" i="203"/>
  <c r="H56" i="203" s="1"/>
  <c r="H47" i="203"/>
  <c r="T55" i="203"/>
  <c r="T47" i="203"/>
  <c r="AF55" i="203"/>
  <c r="AF47" i="203"/>
  <c r="AR55" i="203"/>
  <c r="AR56" i="203" s="1"/>
  <c r="AR47" i="203"/>
  <c r="BD55" i="203"/>
  <c r="BD56" i="203" s="1"/>
  <c r="BD47" i="203"/>
  <c r="BJ46" i="203"/>
  <c r="BJ47" i="203" s="1"/>
  <c r="AC47" i="203"/>
  <c r="BM47" i="203"/>
  <c r="BD50" i="203"/>
  <c r="AL55" i="203"/>
  <c r="BH55" i="203"/>
  <c r="T92" i="203"/>
  <c r="BJ58" i="203"/>
  <c r="BI92" i="203"/>
  <c r="K67" i="203"/>
  <c r="BJ66" i="203"/>
  <c r="AY31" i="203"/>
  <c r="BC31" i="203"/>
  <c r="BH38" i="203"/>
  <c r="N54" i="203"/>
  <c r="N56" i="203" s="1"/>
  <c r="Z54" i="203"/>
  <c r="AL54" i="203"/>
  <c r="AX54" i="203"/>
  <c r="AX56" i="203" s="1"/>
  <c r="K92" i="203"/>
  <c r="AI92" i="203"/>
  <c r="AU92" i="203"/>
  <c r="BG92" i="203"/>
  <c r="K50" i="203"/>
  <c r="AI50" i="203"/>
  <c r="AU50" i="203"/>
  <c r="BG50" i="203"/>
  <c r="W92" i="203"/>
  <c r="BM92" i="203"/>
  <c r="T94" i="203"/>
  <c r="T99" i="203" s="1"/>
  <c r="BH60" i="203"/>
  <c r="H99" i="203"/>
  <c r="H71" i="203"/>
  <c r="AU71" i="203"/>
  <c r="BD71" i="203"/>
  <c r="BD90" i="203" s="1"/>
  <c r="H74" i="203"/>
  <c r="W74" i="203"/>
  <c r="AI74" i="203"/>
  <c r="BN75" i="203"/>
  <c r="AI77" i="203"/>
  <c r="AI80" i="203"/>
  <c r="AU80" i="203"/>
  <c r="H83" i="203"/>
  <c r="BM83" i="203"/>
  <c r="T83" i="203"/>
  <c r="W99" i="203"/>
  <c r="AI71" i="203"/>
  <c r="BN72" i="203"/>
  <c r="BM74" i="203"/>
  <c r="AF93" i="203"/>
  <c r="AF98" i="203" s="1"/>
  <c r="AF77" i="203"/>
  <c r="K80" i="203"/>
  <c r="BJ79" i="203"/>
  <c r="BN79" i="203" s="1"/>
  <c r="BH80" i="203"/>
  <c r="BJ84" i="203"/>
  <c r="BJ85" i="203" s="1"/>
  <c r="BN62" i="203"/>
  <c r="N89" i="203"/>
  <c r="N99" i="203" s="1"/>
  <c r="N71" i="203"/>
  <c r="Z89" i="203"/>
  <c r="Z99" i="203" s="1"/>
  <c r="Z71" i="203"/>
  <c r="AL89" i="203"/>
  <c r="AL99" i="203" s="1"/>
  <c r="AL71" i="203"/>
  <c r="AX71" i="203"/>
  <c r="AX89" i="203"/>
  <c r="AX99" i="203" s="1"/>
  <c r="BI89" i="203"/>
  <c r="BI99" i="203" s="1"/>
  <c r="BJ70" i="203"/>
  <c r="BN70" i="203" s="1"/>
  <c r="BI71" i="203"/>
  <c r="W71" i="203"/>
  <c r="BJ78" i="203"/>
  <c r="BN78" i="203" s="1"/>
  <c r="BM63" i="203"/>
  <c r="BM89" i="203"/>
  <c r="BM99" i="203" s="1"/>
  <c r="BM71" i="203"/>
  <c r="K71" i="203"/>
  <c r="BG71" i="203"/>
  <c r="T74" i="203"/>
  <c r="AF74" i="203"/>
  <c r="BH74" i="203"/>
  <c r="AR80" i="203"/>
  <c r="BM80" i="203"/>
  <c r="AR83" i="203"/>
  <c r="BD83" i="203"/>
  <c r="BJ76" i="203"/>
  <c r="BN84" i="203"/>
  <c r="BN85" i="203" s="1"/>
  <c r="L98" i="203"/>
  <c r="AP98" i="203"/>
  <c r="O99" i="203"/>
  <c r="AK99" i="203"/>
  <c r="N93" i="203"/>
  <c r="AC93" i="203"/>
  <c r="AO93" i="203"/>
  <c r="AC77" i="203"/>
  <c r="AO77" i="203"/>
  <c r="I96" i="203"/>
  <c r="R96" i="203"/>
  <c r="V96" i="203"/>
  <c r="AV96" i="203"/>
  <c r="AA97" i="203"/>
  <c r="AE97" i="203"/>
  <c r="AE106" i="203" s="1"/>
  <c r="AW97" i="203"/>
  <c r="V98" i="203"/>
  <c r="U99" i="203"/>
  <c r="F97" i="203"/>
  <c r="BI60" i="203" l="1"/>
  <c r="W95" i="203"/>
  <c r="R100" i="203"/>
  <c r="P100" i="203"/>
  <c r="BN41" i="203"/>
  <c r="BE100" i="203"/>
  <c r="BB100" i="203"/>
  <c r="AP100" i="203"/>
  <c r="BH90" i="203"/>
  <c r="AC97" i="203"/>
  <c r="AZ100" i="203"/>
  <c r="U100" i="203"/>
  <c r="Z44" i="203"/>
  <c r="AS100" i="203"/>
  <c r="AJ100" i="203"/>
  <c r="AM100" i="203"/>
  <c r="AO96" i="203"/>
  <c r="Q90" i="203"/>
  <c r="BI95" i="203"/>
  <c r="AR95" i="203"/>
  <c r="K95" i="203"/>
  <c r="BM98" i="203"/>
  <c r="Y100" i="203"/>
  <c r="BM14" i="203"/>
  <c r="BM100" i="203" s="1"/>
  <c r="AI95" i="203"/>
  <c r="BI56" i="203"/>
  <c r="AX97" i="203"/>
  <c r="BH95" i="203"/>
  <c r="AO95" i="203"/>
  <c r="BJ12" i="203"/>
  <c r="BN12" i="203" s="1"/>
  <c r="T96" i="203"/>
  <c r="BM95" i="203"/>
  <c r="BD31" i="203"/>
  <c r="BD95" i="203"/>
  <c r="AO98" i="203"/>
  <c r="W90" i="203"/>
  <c r="BC100" i="203"/>
  <c r="T56" i="203"/>
  <c r="T100" i="203" s="1"/>
  <c r="BJ83" i="203"/>
  <c r="BM96" i="203"/>
  <c r="I100" i="203"/>
  <c r="AL95" i="203"/>
  <c r="H95" i="203"/>
  <c r="X100" i="203"/>
  <c r="BH97" i="203"/>
  <c r="G100" i="203"/>
  <c r="AG100" i="203"/>
  <c r="AC96" i="203"/>
  <c r="Q95" i="203"/>
  <c r="AC98" i="203"/>
  <c r="BI90" i="203"/>
  <c r="AY100" i="203"/>
  <c r="AU100" i="203"/>
  <c r="AE100" i="203"/>
  <c r="K90" i="203"/>
  <c r="BG95" i="203"/>
  <c r="AL97" i="203"/>
  <c r="BJ13" i="203"/>
  <c r="BN13" i="203" s="1"/>
  <c r="BA95" i="203"/>
  <c r="AC95" i="203"/>
  <c r="BH98" i="203"/>
  <c r="BG14" i="203"/>
  <c r="AF95" i="203"/>
  <c r="BD100" i="203"/>
  <c r="Q97" i="203"/>
  <c r="BH44" i="203"/>
  <c r="T95" i="203"/>
  <c r="Z97" i="203"/>
  <c r="BI96" i="203"/>
  <c r="Z60" i="203"/>
  <c r="Z95" i="203" s="1"/>
  <c r="BN18" i="203"/>
  <c r="BH56" i="203"/>
  <c r="AL56" i="203"/>
  <c r="BJ67" i="203"/>
  <c r="BN66" i="203"/>
  <c r="BN67" i="203" s="1"/>
  <c r="BN38" i="203"/>
  <c r="BN43" i="203"/>
  <c r="BJ38" i="203"/>
  <c r="BJ43" i="203"/>
  <c r="BN46" i="203"/>
  <c r="BN47" i="203" s="1"/>
  <c r="BN42" i="203"/>
  <c r="BJ93" i="203"/>
  <c r="BJ28" i="203"/>
  <c r="Q31" i="203"/>
  <c r="Q100" i="203" s="1"/>
  <c r="BI31" i="203"/>
  <c r="BI100" i="203" s="1"/>
  <c r="BJ77" i="203"/>
  <c r="BN76" i="203"/>
  <c r="BJ89" i="203"/>
  <c r="BJ71" i="203"/>
  <c r="BJ60" i="203"/>
  <c r="AF56" i="203"/>
  <c r="BJ42" i="203"/>
  <c r="BN49" i="203"/>
  <c r="BN50" i="203" s="1"/>
  <c r="BJ50" i="203"/>
  <c r="BJ55" i="203"/>
  <c r="BN32" i="203"/>
  <c r="BJ35" i="203"/>
  <c r="BG31" i="203"/>
  <c r="BG100" i="203" s="1"/>
  <c r="BA96" i="203"/>
  <c r="V100" i="203"/>
  <c r="V90" i="203"/>
  <c r="AX90" i="203"/>
  <c r="Z90" i="203"/>
  <c r="BJ86" i="203"/>
  <c r="BJ22" i="203"/>
  <c r="AL31" i="203"/>
  <c r="BH31" i="203"/>
  <c r="BG97" i="203"/>
  <c r="AX31" i="203"/>
  <c r="AX100" i="203" s="1"/>
  <c r="BN19" i="203"/>
  <c r="AX96" i="203"/>
  <c r="Z96" i="203"/>
  <c r="AC90" i="203"/>
  <c r="BI97" i="203"/>
  <c r="T97" i="203"/>
  <c r="BJ11" i="203"/>
  <c r="BN7" i="203"/>
  <c r="BN8" i="203" s="1"/>
  <c r="BJ8" i="203"/>
  <c r="AR31" i="203"/>
  <c r="AR100" i="203" s="1"/>
  <c r="BJ16" i="203"/>
  <c r="BN15" i="203"/>
  <c r="BN16" i="203" s="1"/>
  <c r="BN89" i="203"/>
  <c r="BN71" i="203"/>
  <c r="BJ88" i="203"/>
  <c r="BN26" i="203"/>
  <c r="BN88" i="203" s="1"/>
  <c r="AU97" i="203"/>
  <c r="BA31" i="203"/>
  <c r="BA100" i="203" s="1"/>
  <c r="AC31" i="203"/>
  <c r="AC100" i="203" s="1"/>
  <c r="BJ30" i="203"/>
  <c r="AU90" i="203"/>
  <c r="T90" i="203"/>
  <c r="BM97" i="203"/>
  <c r="K96" i="203"/>
  <c r="H87" i="203"/>
  <c r="H97" i="203" s="1"/>
  <c r="H18" i="203"/>
  <c r="BH14" i="203"/>
  <c r="BJ53" i="203"/>
  <c r="BN52" i="203"/>
  <c r="BN53" i="203" s="1"/>
  <c r="BN61" i="203"/>
  <c r="BN74" i="203"/>
  <c r="BJ69" i="203"/>
  <c r="BN68" i="203"/>
  <c r="BN69" i="203" s="1"/>
  <c r="BJ94" i="203"/>
  <c r="BN59" i="203"/>
  <c r="K97" i="203"/>
  <c r="K56" i="203"/>
  <c r="K100" i="203" s="1"/>
  <c r="BJ54" i="203"/>
  <c r="BN54" i="203" s="1"/>
  <c r="AL90" i="203"/>
  <c r="W97" i="203"/>
  <c r="H31" i="203"/>
  <c r="BN27" i="203"/>
  <c r="N98" i="203"/>
  <c r="BM90" i="203"/>
  <c r="BJ29" i="203"/>
  <c r="BN29" i="203" s="1"/>
  <c r="BH96" i="203"/>
  <c r="AL96" i="203"/>
  <c r="AF90" i="203"/>
  <c r="AI97" i="203"/>
  <c r="BG90" i="203"/>
  <c r="W14" i="203"/>
  <c r="W100" i="203" s="1"/>
  <c r="BN80" i="203"/>
  <c r="BJ92" i="203"/>
  <c r="BN58" i="203"/>
  <c r="BJ80" i="203"/>
  <c r="Z56" i="203"/>
  <c r="BJ91" i="203"/>
  <c r="BJ25" i="203"/>
  <c r="BN24" i="203"/>
  <c r="BJ14" i="203"/>
  <c r="AO31" i="203"/>
  <c r="AO100" i="203" s="1"/>
  <c r="BJ41" i="203"/>
  <c r="AF31" i="203"/>
  <c r="AF100" i="203" s="1"/>
  <c r="BJ87" i="203"/>
  <c r="BJ18" i="203"/>
  <c r="BN11" i="203"/>
  <c r="AI100" i="203"/>
  <c r="AI90" i="203"/>
  <c r="N100" i="203"/>
  <c r="N90" i="203"/>
  <c r="BJ96" i="203" l="1"/>
  <c r="AL100" i="203"/>
  <c r="BJ95" i="203"/>
  <c r="BH100" i="203"/>
  <c r="BJ99" i="203"/>
  <c r="BN14" i="203"/>
  <c r="Z100" i="203"/>
  <c r="BJ31" i="203"/>
  <c r="BN30" i="203"/>
  <c r="BN91" i="203"/>
  <c r="BN25" i="203"/>
  <c r="BN86" i="203"/>
  <c r="BN22" i="203"/>
  <c r="BJ56" i="203"/>
  <c r="BN55" i="203"/>
  <c r="BN56" i="203" s="1"/>
  <c r="BN94" i="203"/>
  <c r="BN99" i="203" s="1"/>
  <c r="BN77" i="203"/>
  <c r="BN44" i="203"/>
  <c r="BN92" i="203"/>
  <c r="BN63" i="203"/>
  <c r="BJ98" i="203"/>
  <c r="BN60" i="203"/>
  <c r="BN87" i="203"/>
  <c r="BJ90" i="203"/>
  <c r="BN35" i="203"/>
  <c r="BJ44" i="203"/>
  <c r="BJ97" i="203"/>
  <c r="H100" i="203"/>
  <c r="H90" i="203"/>
  <c r="BN93" i="203"/>
  <c r="BN28" i="203"/>
  <c r="BN95" i="203" l="1"/>
  <c r="BJ100" i="203"/>
  <c r="BN97" i="203"/>
  <c r="BN31" i="203"/>
  <c r="BN100" i="203" s="1"/>
  <c r="BN98" i="203"/>
  <c r="BN96" i="203"/>
  <c r="BN90" i="203"/>
</calcChain>
</file>

<file path=xl/sharedStrings.xml><?xml version="1.0" encoding="utf-8"?>
<sst xmlns="http://schemas.openxmlformats.org/spreadsheetml/2006/main" count="283" uniqueCount="107">
  <si>
    <t>Lp.</t>
  </si>
  <si>
    <t>Jednostka realizująca / departament nadzorujący</t>
  </si>
  <si>
    <t>Nazwa przedsięwzięcia / Uwagi</t>
  </si>
  <si>
    <t>Źródło finansowania</t>
  </si>
  <si>
    <t>Wartość zadania ogółem</t>
  </si>
  <si>
    <t>razem</t>
  </si>
  <si>
    <t>Przed zmianą</t>
  </si>
  <si>
    <t>Zmiana</t>
  </si>
  <si>
    <t>Po zmianie</t>
  </si>
  <si>
    <t>WPF 2018</t>
  </si>
  <si>
    <t>wnioskowane zmiany</t>
  </si>
  <si>
    <t>po zmianach</t>
  </si>
  <si>
    <t>WPF 2019</t>
  </si>
  <si>
    <t>WPF 2020</t>
  </si>
  <si>
    <t>budżet UE</t>
  </si>
  <si>
    <t>budżet państwa</t>
  </si>
  <si>
    <t>środki własne</t>
  </si>
  <si>
    <t>inne</t>
  </si>
  <si>
    <t xml:space="preserve">razem </t>
  </si>
  <si>
    <t>OGÓŁEM</t>
  </si>
  <si>
    <t>WPF 2021</t>
  </si>
  <si>
    <t>Bieżące</t>
  </si>
  <si>
    <t>Majątkowe</t>
  </si>
  <si>
    <t>majątkowe</t>
  </si>
  <si>
    <t>nakłady poniesione do końca 2021r.</t>
  </si>
  <si>
    <t xml:space="preserve">razem nakłady poniesione do końca 2021r. </t>
  </si>
  <si>
    <t>po zmianach do końca 2021r.</t>
  </si>
  <si>
    <t>WPF 2022</t>
  </si>
  <si>
    <t>Rozbudowa dr. woj. Nr 863 Kopki - Krzeszów - Tarnogród - Cieszanów polegająca na rozbudowie skrzyżowania z dr. powiatową Nr 1069R w km 3+656 w m. Krzeszów</t>
  </si>
  <si>
    <t>Podziemna Trasa Turystyczna w Przemyślu</t>
  </si>
  <si>
    <t>Profilaktyka, diagnostyka i kompleksowe leczenie chorób układu oddechowego z chirurgicznym i chemicznym leczeniem nowotworów klatki piersiowej na oddziałach klinicznych oraz rehabilitacja</t>
  </si>
  <si>
    <t>Utrzymanie projektu pn. Podkarpacki System Informacji Medycznej "PSIM"</t>
  </si>
  <si>
    <t>Utrzymanie projektu pn. Sieć Szerokopasmowa Polski Wschodniej - Województwo Podkarpackie</t>
  </si>
  <si>
    <t>Utrzymanie projektu pn. Podkarpacki System Informacji Przestrzennej  "PSIP"</t>
  </si>
  <si>
    <t>razem zmiany w latach 2022-2025</t>
  </si>
  <si>
    <t>bieżące</t>
  </si>
  <si>
    <t>RR</t>
  </si>
  <si>
    <t>Zmiana w dochodach bieżących</t>
  </si>
  <si>
    <t>Obciążenia</t>
  </si>
  <si>
    <t xml:space="preserve"> budżet UE</t>
  </si>
  <si>
    <t>SI</t>
  </si>
  <si>
    <t xml:space="preserve">RR
</t>
  </si>
  <si>
    <t>nowe
PG</t>
  </si>
  <si>
    <t>Działania promocyjne Województwa Podkarpackiego związane z przygotowaniem do organizacji Ogólnopolskiej Olimpiady Młodzieży w sportach zimowych - Podkarpackie 2023</t>
  </si>
  <si>
    <t>DO</t>
  </si>
  <si>
    <r>
      <t xml:space="preserve">Podkarpacki Regionalny Fundusz Filmowy - wsparcie produkcji filmowej
</t>
    </r>
    <r>
      <rPr>
        <sz val="17"/>
        <color rgb="FFFF0000"/>
        <rFont val="Arial"/>
        <family val="2"/>
        <charset val="238"/>
      </rPr>
      <t>zmiana lat realizacji 2020-2029</t>
    </r>
  </si>
  <si>
    <r>
      <t xml:space="preserve">Prowadzenie jako wspólnej instytucji kultury Województwa Podkarpackiego i Ministra Kultury i Dziedzictwa Narodowego Filharmonii Podkarpackiej im. Artura Malawskiego z siedzibą w Rzeszowie przy ul. Chopina 30
</t>
    </r>
    <r>
      <rPr>
        <sz val="17"/>
        <color rgb="FFFF0000"/>
        <rFont val="Arial"/>
        <family val="2"/>
        <charset val="238"/>
      </rPr>
      <t>zmiana lat realizacji 2020-2025</t>
    </r>
  </si>
  <si>
    <t>środki własne (refunfd.)</t>
  </si>
  <si>
    <t xml:space="preserve">OZ
</t>
  </si>
  <si>
    <t>OZ</t>
  </si>
  <si>
    <t>budżet państwa (RFiL)</t>
  </si>
  <si>
    <t>DT</t>
  </si>
  <si>
    <t>środki UE</t>
  </si>
  <si>
    <t>DT / PZDW</t>
  </si>
  <si>
    <r>
      <t xml:space="preserve">Prowadzenie Regionalnej/ych Placówki/ek Opiekuńczo - Terapeutycznej/ych
</t>
    </r>
    <r>
      <rPr>
        <sz val="17"/>
        <color rgb="FFFF0000"/>
        <rFont val="Arial"/>
        <family val="2"/>
        <charset val="238"/>
      </rPr>
      <t>zmiana lat realizacji 2016-2025</t>
    </r>
  </si>
  <si>
    <r>
      <t>Naftowe dziedzictwo działalności Ignacego Łukasiewicza</t>
    </r>
    <r>
      <rPr>
        <sz val="17"/>
        <color rgb="FFCC66FF"/>
        <rFont val="Arial"/>
        <family val="2"/>
        <charset val="238"/>
      </rPr>
      <t xml:space="preserve">
Program Współpracy Transgranicznej Polska - Białoruś - Ukraina 2014-2020 </t>
    </r>
  </si>
  <si>
    <r>
      <t xml:space="preserve">Zintegrowany i uspołeczniony model planowania przestrzennego poprzez opracowanie Strategii Przestrzennej Rzeszowskiego Obszaru Funkcjonalnego
</t>
    </r>
    <r>
      <rPr>
        <sz val="17"/>
        <color rgb="FF00B0F0"/>
        <rFont val="Arial"/>
        <family val="2"/>
        <charset val="238"/>
      </rPr>
      <t>PO WER 2014-2020</t>
    </r>
  </si>
  <si>
    <r>
      <rPr>
        <sz val="17"/>
        <rFont val="Arial"/>
        <family val="2"/>
        <charset val="238"/>
      </rPr>
      <t xml:space="preserve">Wysokie standardy obsługi inwestora w samorządach województwa podkarpackiego
</t>
    </r>
    <r>
      <rPr>
        <sz val="17"/>
        <color rgb="FF00B0F0"/>
        <rFont val="Arial"/>
        <family val="2"/>
        <charset val="238"/>
      </rPr>
      <t>PO WER 2014-2020</t>
    </r>
    <r>
      <rPr>
        <sz val="17"/>
        <color rgb="FFFF0000"/>
        <rFont val="Arial"/>
        <family val="2"/>
        <charset val="238"/>
      </rPr>
      <t xml:space="preserve">
zmiana lat realizacji 2020-2023</t>
    </r>
  </si>
  <si>
    <r>
      <t xml:space="preserve">Punkty Informacyjne Funduszy Europejskich 
</t>
    </r>
    <r>
      <rPr>
        <sz val="17"/>
        <color rgb="FFFF0000"/>
        <rFont val="Arial"/>
        <family val="2"/>
        <charset val="238"/>
      </rPr>
      <t>RPO WP 2014-2020
zmiana lat realizacji 2015-2023</t>
    </r>
  </si>
  <si>
    <r>
      <t xml:space="preserve">"Budowa Podmiejskiej Kolei Aglomeracyjnej - PKA": budowa zaplecza technicznego
</t>
    </r>
    <r>
      <rPr>
        <sz val="17"/>
        <color rgb="FFFF0000"/>
        <rFont val="Arial"/>
        <family val="2"/>
        <charset val="238"/>
      </rPr>
      <t>POIiŚ 2014-2020</t>
    </r>
  </si>
  <si>
    <r>
      <t xml:space="preserve">Podkarpacki System Informacji Przestrzennej (PSIP)
</t>
    </r>
    <r>
      <rPr>
        <sz val="17"/>
        <color rgb="FFFF0000"/>
        <rFont val="Arial"/>
        <family val="2"/>
        <charset val="238"/>
      </rPr>
      <t>RPO WP 2014-2020</t>
    </r>
  </si>
  <si>
    <r>
      <t>Modernizacja kliniki ortopedii 
w KSW NR 2 w Rzeszowie</t>
    </r>
    <r>
      <rPr>
        <b/>
        <sz val="17"/>
        <color rgb="FFCC66FF"/>
        <rFont val="Arial"/>
        <family val="2"/>
        <charset val="238"/>
      </rPr>
      <t xml:space="preserve">
</t>
    </r>
    <r>
      <rPr>
        <b/>
        <sz val="18"/>
        <color rgb="FFFF0000"/>
        <rFont val="Arial"/>
        <family val="2"/>
        <charset val="238"/>
      </rPr>
      <t/>
    </r>
  </si>
  <si>
    <t>BI</t>
  </si>
  <si>
    <t>WPF sierpień</t>
  </si>
  <si>
    <t>nowe
WUP+RP</t>
  </si>
  <si>
    <r>
      <t xml:space="preserve">Podkarpackie Centrum Integracji Cudzoziemców
</t>
    </r>
    <r>
      <rPr>
        <sz val="17"/>
        <color rgb="FFFF0000"/>
        <rFont val="Arial"/>
        <family val="2"/>
        <charset val="238"/>
      </rPr>
      <t>RPO WP 2014-2020</t>
    </r>
  </si>
  <si>
    <t>Międzynarodowa kampania informacyjno-promocyjna województwa podkarpackiego z wykorzystaniem narzędzi promocji należących do przewoźnika lotniczego</t>
  </si>
  <si>
    <t>majatkowe</t>
  </si>
  <si>
    <t>ROPS+OZ</t>
  </si>
  <si>
    <t>Tabela Nr 1. Zestawienie zmian wskaźników spłaty zadłużenia w latach 2022 - 2045</t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</si>
  <si>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</si>
  <si>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</si>
  <si>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</si>
  <si>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WPF 
sierpień 2022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</si>
  <si>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</si>
  <si>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</si>
  <si>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</si>
  <si>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</si>
  <si>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</si>
  <si>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Tabela Nr 2. Zestawienie zmian wysokości wydatków bieżących przeznaczonych na ewentualne przyszłe przedsięwzięcia wieloletnie</t>
  </si>
  <si>
    <t>Tabela Nr 3. Zestawienie zmian wysokości wydatków przeznaczonych na realizację przyszłych inwestycji jednorocznych</t>
  </si>
  <si>
    <t>WPF 
wrzesień 2022</t>
  </si>
  <si>
    <t>WPF wrzesień</t>
  </si>
  <si>
    <t>Metodologia</t>
  </si>
  <si>
    <t>8.1 (korekta wskażnika)</t>
  </si>
  <si>
    <t>(2.1.2-2.1.2.1) / (1.1-1.1.4-11.1.1)</t>
  </si>
  <si>
    <t>Korekta relacji określonej po lewej stronie nierówności we wzorze, o którym mowa w art. 243 ust. 1 ustawy (uwzględniająca art. 28 ustawy z dnia 5 sierpnia 2022 r. o dodatku węglowym (Dz.U.2022.1692))</t>
  </si>
  <si>
    <t>8.1</t>
  </si>
  <si>
    <t>(R + O) / Db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</si>
  <si>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</si>
  <si>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 (skorygowany)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</si>
  <si>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
</t>
    </r>
    <r>
      <rPr>
        <b/>
        <sz val="9"/>
        <color indexed="8"/>
        <rFont val="Times New Roman"/>
        <family val="1"/>
        <charset val="238"/>
      </rPr>
      <t xml:space="preserve">- po korekcie w zw. art. 28 ustawy o dodatku węglowym </t>
    </r>
  </si>
  <si>
    <t>8.3</t>
  </si>
  <si>
    <t>średnia z art. 243 (plan III kw N-1)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</si>
  <si>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</si>
  <si>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</si>
  <si>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średnia z art. 243 (wykonanie IV kw N-1)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</si>
  <si>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</si>
  <si>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</si>
  <si>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
</t>
    </r>
    <r>
      <rPr>
        <b/>
        <sz val="9"/>
        <color indexed="8"/>
        <rFont val="Times New Roman"/>
        <family val="1"/>
        <charset val="238"/>
      </rPr>
      <t xml:space="preserve">- po korekcie w zw. art. 28 ustawy o dodatku węglowym </t>
    </r>
  </si>
  <si>
    <t>8.4.1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</si>
  <si>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
</t>
    </r>
    <r>
      <rPr>
        <b/>
        <sz val="9"/>
        <color indexed="8"/>
        <rFont val="Times New Roman"/>
        <family val="1"/>
        <charset val="238"/>
      </rPr>
      <t xml:space="preserve">- po korekcie w zw. art. 28 ustawy o dodatku węglowym </t>
    </r>
  </si>
  <si>
    <t>Załącznik nr 3 do uzasadnienia 
do projektu Uchwały Sejmiku Województwa Podkarpackiego w sprawie zmian w Wieloletniej Prognozie Finansowej Województwa Podkarpackiego na lata 2022 - 2045.</t>
  </si>
  <si>
    <t>TABELARYCZNE ZESTAWIENIE WNIOSKÓW O DOKONANIE ZMIAN LIMITÓW WYDATKÓW W WPF</t>
  </si>
  <si>
    <t>Raport z Systemu Zarządzania Budżetami Jednostek Samorządu Terytoroialnego BeSTi@</t>
  </si>
  <si>
    <t>Załącznik nr 1 do uzasadnienia 
do projektu Uchwały Sejmiku Województwa Podkarpackiego w sprawie zmian w Wieloletniej Prognozie Finansowej Województwa Podkarpackiego na lata 2022 - 2045.</t>
  </si>
  <si>
    <t>Załącznik nr 2 do uzasadnienia 
do projektu Uchwały Sejmiku Województwa Podkarpackiego 
w sprawie zmian w Wieloletniej Prognozie Finansowej Województwa Podkarpackiego na lata 2022 - 2045.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</si>
</sst>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[Red]\-#,##0.00\ "/>
  </numFmts>
  <fonts count="14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24"/>
      <color theme="1"/>
      <name val="Czcionka tekstu podstawowego"/>
      <charset val="238"/>
    </font>
    <font>
      <sz val="15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5"/>
      <name val="Arial"/>
      <family val="2"/>
      <charset val="238"/>
    </font>
    <font>
      <sz val="11"/>
      <name val="Czcionka tekstu podstawowego"/>
      <family val="2"/>
      <charset val="238"/>
    </font>
    <font>
      <b/>
      <sz val="24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4"/>
      <name val="Czcionka tekstu podstawowego"/>
      <family val="2"/>
      <charset val="238"/>
    </font>
    <font>
      <b/>
      <sz val="22"/>
      <name val="Czcionka tekstu podstawowego"/>
      <charset val="238"/>
    </font>
    <font>
      <sz val="18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6"/>
      <name val="Czcionka tekstu podstawowego"/>
      <family val="2"/>
      <charset val="238"/>
    </font>
    <font>
      <sz val="16"/>
      <color theme="1"/>
      <name val="Arial"/>
      <family val="2"/>
      <charset val="238"/>
    </font>
    <font>
      <sz val="15"/>
      <name val="Czcionka tekstu podstawowego"/>
      <family val="2"/>
      <charset val="238"/>
    </font>
    <font>
      <sz val="15"/>
      <color theme="1"/>
      <name val="Czcionka tekstu podstawowego"/>
      <family val="2"/>
      <charset val="238"/>
    </font>
    <font>
      <b/>
      <sz val="15"/>
      <color theme="1"/>
      <name val="Czcionka tekstu podstawowego"/>
      <family val="2"/>
      <charset val="238"/>
    </font>
    <font>
      <sz val="14"/>
      <color theme="1"/>
      <name val="Arial"/>
      <family val="2"/>
      <charset val="238"/>
    </font>
    <font>
      <sz val="17"/>
      <name val="Arial"/>
      <family val="2"/>
      <charset val="238"/>
    </font>
    <font>
      <sz val="15.5"/>
      <name val="Arial"/>
      <family val="2"/>
      <charset val="238"/>
    </font>
    <font>
      <sz val="15.5"/>
      <color theme="1"/>
      <name val="Arial"/>
      <family val="2"/>
      <charset val="238"/>
    </font>
    <font>
      <sz val="17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7"/>
      <color theme="1"/>
      <name val="Czcionka tekstu podstawowego"/>
      <family val="2"/>
      <charset val="238"/>
    </font>
    <font>
      <b/>
      <sz val="17"/>
      <color theme="1"/>
      <name val="Czcionka tekstu podstawowego"/>
      <charset val="238"/>
    </font>
    <font>
      <sz val="17"/>
      <color theme="1"/>
      <name val="Arial"/>
      <family val="2"/>
      <charset val="238"/>
    </font>
    <font>
      <sz val="17"/>
      <color rgb="FFCC66FF"/>
      <name val="Arial"/>
      <family val="2"/>
      <charset val="238"/>
    </font>
    <font>
      <sz val="17"/>
      <color rgb="FF00B0F0"/>
      <name val="Arial"/>
      <family val="2"/>
      <charset val="238"/>
    </font>
    <font>
      <b/>
      <sz val="17"/>
      <color rgb="FFCC66FF"/>
      <name val="Arial"/>
      <family val="2"/>
      <charset val="238"/>
    </font>
    <font>
      <b/>
      <sz val="17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4D79B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97">
    <xf numFmtId="0" fontId="0" fillId="0" borderId="0"/>
    <xf numFmtId="0" fontId="92" fillId="0" borderId="0"/>
    <xf numFmtId="9" fontId="92" fillId="0" borderId="0" applyFont="0" applyFill="0" applyBorder="0" applyAlignment="0" applyProtection="0"/>
    <xf numFmtId="0" fontId="93" fillId="0" borderId="0"/>
    <xf numFmtId="0" fontId="94" fillId="0" borderId="0"/>
    <xf numFmtId="0" fontId="94" fillId="0" borderId="0"/>
    <xf numFmtId="0" fontId="92" fillId="0" borderId="0"/>
    <xf numFmtId="0" fontId="94" fillId="0" borderId="0"/>
    <xf numFmtId="0" fontId="95" fillId="0" borderId="0"/>
    <xf numFmtId="0" fontId="94" fillId="0" borderId="0"/>
    <xf numFmtId="0" fontId="94" fillId="0" borderId="0"/>
    <xf numFmtId="0" fontId="93" fillId="0" borderId="0"/>
    <xf numFmtId="0" fontId="92" fillId="0" borderId="0"/>
    <xf numFmtId="9" fontId="92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0" borderId="0"/>
    <xf numFmtId="0" fontId="92" fillId="0" borderId="0"/>
    <xf numFmtId="9" fontId="92" fillId="0" borderId="0" applyFont="0" applyFill="0" applyBorder="0" applyAlignment="0" applyProtection="0"/>
    <xf numFmtId="0" fontId="90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43" fontId="96" fillId="0" borderId="0" applyFont="0" applyFill="0" applyBorder="0" applyAlignment="0" applyProtection="0"/>
    <xf numFmtId="0" fontId="86" fillId="0" borderId="0"/>
    <xf numFmtId="0" fontId="86" fillId="0" borderId="0"/>
    <xf numFmtId="0" fontId="85" fillId="0" borderId="0"/>
    <xf numFmtId="0" fontId="85" fillId="0" borderId="0"/>
    <xf numFmtId="9" fontId="91" fillId="0" borderId="0" applyFont="0" applyFill="0" applyBorder="0" applyAlignment="0" applyProtection="0"/>
    <xf numFmtId="0" fontId="84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91" fillId="0" borderId="0"/>
    <xf numFmtId="0" fontId="70" fillId="0" borderId="0"/>
    <xf numFmtId="0" fontId="69" fillId="0" borderId="0"/>
    <xf numFmtId="0" fontId="69" fillId="0" borderId="0"/>
    <xf numFmtId="0" fontId="68" fillId="0" borderId="0"/>
    <xf numFmtId="9" fontId="68" fillId="0" borderId="0" applyFont="0" applyFill="0" applyBorder="0" applyAlignment="0" applyProtection="0"/>
    <xf numFmtId="0" fontId="68" fillId="0" borderId="0"/>
    <xf numFmtId="43" fontId="91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3" fontId="96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9" fillId="0" borderId="0"/>
    <xf numFmtId="0" fontId="48" fillId="0" borderId="0"/>
    <xf numFmtId="9" fontId="48" fillId="0" borderId="0" applyFont="0" applyFill="0" applyBorder="0" applyAlignment="0" applyProtection="0"/>
    <xf numFmtId="0" fontId="48" fillId="0" borderId="0"/>
    <xf numFmtId="0" fontId="47" fillId="0" borderId="0"/>
    <xf numFmtId="9" fontId="47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91" fillId="0" borderId="0" applyFont="0" applyFill="0" applyBorder="0" applyAlignment="0" applyProtection="0"/>
    <xf numFmtId="0" fontId="1" fillId="0" borderId="0"/>
    <xf numFmtId="0" fontId="1" fillId="0" borderId="0"/>
    <xf numFmtId="0" fontId="96" fillId="0" borderId="0"/>
  </cellStyleXfs>
  <cellXfs count="433">
    <xf numFmtId="0" fontId="0" fillId="0" borderId="0" xfId="0"/>
    <xf numFmtId="0" fontId="91" fillId="0" borderId="0" xfId="14"/>
    <xf numFmtId="0" fontId="91" fillId="2" borderId="0" xfId="14" applyFill="1"/>
    <xf numFmtId="0" fontId="97" fillId="0" borderId="0" xfId="14" applyFont="1" applyAlignment="1">
      <alignment vertical="center"/>
    </xf>
    <xf numFmtId="0" fontId="99" fillId="0" borderId="0" xfId="14" applyFont="1"/>
    <xf numFmtId="3" fontId="98" fillId="0" borderId="22" xfId="14" applyNumberFormat="1" applyFont="1" applyBorder="1" applyAlignment="1">
      <alignment horizontal="right" vertical="center"/>
    </xf>
    <xf numFmtId="3" fontId="98" fillId="0" borderId="30" xfId="14" applyNumberFormat="1" applyFont="1" applyBorder="1" applyAlignment="1">
      <alignment horizontal="right" vertical="center"/>
    </xf>
    <xf numFmtId="3" fontId="98" fillId="4" borderId="32" xfId="14" applyNumberFormat="1" applyFont="1" applyFill="1" applyBorder="1" applyAlignment="1">
      <alignment horizontal="right" vertical="center"/>
    </xf>
    <xf numFmtId="3" fontId="98" fillId="0" borderId="36" xfId="14" applyNumberFormat="1" applyFont="1" applyBorder="1" applyAlignment="1">
      <alignment horizontal="right" vertical="center"/>
    </xf>
    <xf numFmtId="0" fontId="97" fillId="2" borderId="0" xfId="14" applyFont="1" applyFill="1" applyAlignment="1">
      <alignment vertical="center"/>
    </xf>
    <xf numFmtId="3" fontId="98" fillId="3" borderId="30" xfId="14" applyNumberFormat="1" applyFont="1" applyFill="1" applyBorder="1" applyAlignment="1">
      <alignment horizontal="right" vertical="center"/>
    </xf>
    <xf numFmtId="3" fontId="98" fillId="3" borderId="36" xfId="14" applyNumberFormat="1" applyFont="1" applyFill="1" applyBorder="1" applyAlignment="1">
      <alignment horizontal="right" vertical="center"/>
    </xf>
    <xf numFmtId="0" fontId="91" fillId="0" borderId="0" xfId="14" applyAlignment="1">
      <alignment horizontal="left"/>
    </xf>
    <xf numFmtId="0" fontId="97" fillId="0" borderId="0" xfId="14" applyFont="1" applyAlignment="1">
      <alignment horizontal="left" vertical="center"/>
    </xf>
    <xf numFmtId="3" fontId="100" fillId="0" borderId="22" xfId="14" applyNumberFormat="1" applyFont="1" applyBorder="1" applyAlignment="1">
      <alignment horizontal="right" vertical="center"/>
    </xf>
    <xf numFmtId="0" fontId="101" fillId="0" borderId="0" xfId="14" applyFont="1"/>
    <xf numFmtId="3" fontId="100" fillId="0" borderId="30" xfId="14" applyNumberFormat="1" applyFont="1" applyBorder="1" applyAlignment="1">
      <alignment horizontal="right" vertical="center"/>
    </xf>
    <xf numFmtId="3" fontId="100" fillId="0" borderId="36" xfId="14" applyNumberFormat="1" applyFont="1" applyBorder="1" applyAlignment="1">
      <alignment horizontal="right" vertical="center"/>
    </xf>
    <xf numFmtId="3" fontId="98" fillId="0" borderId="21" xfId="14" applyNumberFormat="1" applyFont="1" applyBorder="1" applyAlignment="1">
      <alignment horizontal="right" vertical="center"/>
    </xf>
    <xf numFmtId="3" fontId="98" fillId="0" borderId="40" xfId="14" applyNumberFormat="1" applyFont="1" applyBorder="1" applyAlignment="1">
      <alignment horizontal="right" vertical="center"/>
    </xf>
    <xf numFmtId="3" fontId="98" fillId="0" borderId="39" xfId="14" applyNumberFormat="1" applyFont="1" applyBorder="1" applyAlignment="1">
      <alignment horizontal="right" vertical="center"/>
    </xf>
    <xf numFmtId="3" fontId="100" fillId="3" borderId="36" xfId="14" applyNumberFormat="1" applyFont="1" applyFill="1" applyBorder="1" applyAlignment="1">
      <alignment horizontal="right" vertical="center"/>
    </xf>
    <xf numFmtId="0" fontId="105" fillId="2" borderId="0" xfId="14" applyFont="1" applyFill="1"/>
    <xf numFmtId="3" fontId="98" fillId="2" borderId="36" xfId="14" applyNumberFormat="1" applyFont="1" applyFill="1" applyBorder="1" applyAlignment="1">
      <alignment horizontal="right" vertical="center"/>
    </xf>
    <xf numFmtId="0" fontId="106" fillId="2" borderId="0" xfId="14" applyFont="1" applyFill="1" applyAlignment="1">
      <alignment vertical="center"/>
    </xf>
    <xf numFmtId="3" fontId="91" fillId="0" borderId="0" xfId="14" applyNumberFormat="1" applyAlignment="1">
      <alignment horizontal="left"/>
    </xf>
    <xf numFmtId="3" fontId="91" fillId="0" borderId="0" xfId="14" applyNumberFormat="1"/>
    <xf numFmtId="0" fontId="0" fillId="0" borderId="0" xfId="14" applyFont="1" applyAlignment="1">
      <alignment horizontal="left"/>
    </xf>
    <xf numFmtId="3" fontId="108" fillId="0" borderId="0" xfId="14" applyNumberFormat="1" applyFont="1"/>
    <xf numFmtId="3" fontId="110" fillId="0" borderId="1" xfId="14" applyNumberFormat="1" applyFont="1" applyBorder="1"/>
    <xf numFmtId="0" fontId="101" fillId="0" borderId="1" xfId="14" applyFont="1" applyBorder="1"/>
    <xf numFmtId="0" fontId="91" fillId="0" borderId="1" xfId="14" applyBorder="1"/>
    <xf numFmtId="0" fontId="110" fillId="0" borderId="1" xfId="14" applyFont="1" applyBorder="1"/>
    <xf numFmtId="3" fontId="91" fillId="0" borderId="1" xfId="14" applyNumberFormat="1" applyBorder="1"/>
    <xf numFmtId="0" fontId="111" fillId="2" borderId="0" xfId="14" applyFont="1" applyFill="1"/>
    <xf numFmtId="0" fontId="110" fillId="0" borderId="0" xfId="14" applyFont="1" applyAlignment="1">
      <alignment horizontal="left"/>
    </xf>
    <xf numFmtId="3" fontId="110" fillId="0" borderId="0" xfId="14" applyNumberFormat="1" applyFont="1"/>
    <xf numFmtId="0" fontId="110" fillId="0" borderId="0" xfId="14" applyFont="1"/>
    <xf numFmtId="0" fontId="111" fillId="0" borderId="1" xfId="14" applyFont="1" applyBorder="1"/>
    <xf numFmtId="3" fontId="100" fillId="0" borderId="23" xfId="14" applyNumberFormat="1" applyFont="1" applyBorder="1" applyAlignment="1">
      <alignment horizontal="right" vertical="center"/>
    </xf>
    <xf numFmtId="3" fontId="98" fillId="0" borderId="24" xfId="14" applyNumberFormat="1" applyFont="1" applyBorder="1" applyAlignment="1">
      <alignment horizontal="right" vertical="center" wrapText="1"/>
    </xf>
    <xf numFmtId="3" fontId="100" fillId="2" borderId="23" xfId="14" applyNumberFormat="1" applyFont="1" applyFill="1" applyBorder="1" applyAlignment="1">
      <alignment horizontal="right" vertical="center"/>
    </xf>
    <xf numFmtId="3" fontId="98" fillId="0" borderId="22" xfId="14" applyNumberFormat="1" applyFont="1" applyBorder="1" applyAlignment="1">
      <alignment horizontal="right" vertical="center" wrapText="1"/>
    </xf>
    <xf numFmtId="3" fontId="98" fillId="0" borderId="23" xfId="14" applyNumberFormat="1" applyFont="1" applyBorder="1" applyAlignment="1">
      <alignment horizontal="right" vertical="center" wrapText="1"/>
    </xf>
    <xf numFmtId="3" fontId="98" fillId="0" borderId="21" xfId="14" applyNumberFormat="1" applyFont="1" applyBorder="1" applyAlignment="1">
      <alignment horizontal="right" vertical="center" wrapText="1"/>
    </xf>
    <xf numFmtId="3" fontId="100" fillId="6" borderId="32" xfId="14" applyNumberFormat="1" applyFont="1" applyFill="1" applyBorder="1" applyAlignment="1">
      <alignment horizontal="right" vertical="center"/>
    </xf>
    <xf numFmtId="3" fontId="100" fillId="6" borderId="34" xfId="14" applyNumberFormat="1" applyFont="1" applyFill="1" applyBorder="1" applyAlignment="1">
      <alignment horizontal="right" vertical="center"/>
    </xf>
    <xf numFmtId="3" fontId="100" fillId="6" borderId="33" xfId="14" applyNumberFormat="1" applyFont="1" applyFill="1" applyBorder="1" applyAlignment="1">
      <alignment horizontal="right" vertical="center"/>
    </xf>
    <xf numFmtId="3" fontId="100" fillId="0" borderId="24" xfId="14" applyNumberFormat="1" applyFont="1" applyBorder="1" applyAlignment="1">
      <alignment horizontal="right" vertical="center" wrapText="1"/>
    </xf>
    <xf numFmtId="3" fontId="100" fillId="6" borderId="58" xfId="14" applyNumberFormat="1" applyFont="1" applyFill="1" applyBorder="1" applyAlignment="1">
      <alignment horizontal="right" vertical="center"/>
    </xf>
    <xf numFmtId="3" fontId="100" fillId="6" borderId="59" xfId="14" applyNumberFormat="1" applyFont="1" applyFill="1" applyBorder="1" applyAlignment="1">
      <alignment horizontal="right" vertical="center"/>
    </xf>
    <xf numFmtId="3" fontId="100" fillId="6" borderId="60" xfId="14" applyNumberFormat="1" applyFont="1" applyFill="1" applyBorder="1" applyAlignment="1">
      <alignment horizontal="right" vertical="center"/>
    </xf>
    <xf numFmtId="3" fontId="100" fillId="6" borderId="8" xfId="14" applyNumberFormat="1" applyFont="1" applyFill="1" applyBorder="1" applyAlignment="1">
      <alignment horizontal="right" vertical="center"/>
    </xf>
    <xf numFmtId="3" fontId="98" fillId="2" borderId="23" xfId="14" applyNumberFormat="1" applyFont="1" applyFill="1" applyBorder="1" applyAlignment="1">
      <alignment horizontal="right" vertical="center" wrapText="1"/>
    </xf>
    <xf numFmtId="3" fontId="100" fillId="3" borderId="1" xfId="14" applyNumberFormat="1" applyFont="1" applyFill="1" applyBorder="1" applyAlignment="1">
      <alignment horizontal="right" vertical="center"/>
    </xf>
    <xf numFmtId="3" fontId="98" fillId="0" borderId="31" xfId="14" applyNumberFormat="1" applyFont="1" applyBorder="1" applyAlignment="1">
      <alignment horizontal="right" vertical="center" wrapText="1"/>
    </xf>
    <xf numFmtId="3" fontId="100" fillId="0" borderId="56" xfId="14" applyNumberFormat="1" applyFont="1" applyBorder="1" applyAlignment="1">
      <alignment horizontal="right" vertical="center"/>
    </xf>
    <xf numFmtId="3" fontId="100" fillId="0" borderId="15" xfId="14" applyNumberFormat="1" applyFont="1" applyBorder="1" applyAlignment="1">
      <alignment horizontal="right" vertical="center"/>
    </xf>
    <xf numFmtId="3" fontId="98" fillId="0" borderId="61" xfId="14" applyNumberFormat="1" applyFont="1" applyBorder="1" applyAlignment="1">
      <alignment horizontal="right" vertical="center" wrapText="1"/>
    </xf>
    <xf numFmtId="3" fontId="100" fillId="2" borderId="1" xfId="14" applyNumberFormat="1" applyFont="1" applyFill="1" applyBorder="1" applyAlignment="1">
      <alignment horizontal="right" vertical="center"/>
    </xf>
    <xf numFmtId="3" fontId="100" fillId="0" borderId="31" xfId="14" applyNumberFormat="1" applyFont="1" applyBorder="1" applyAlignment="1">
      <alignment horizontal="right" vertical="center" wrapText="1"/>
    </xf>
    <xf numFmtId="3" fontId="100" fillId="0" borderId="1" xfId="14" applyNumberFormat="1" applyFont="1" applyBorder="1" applyAlignment="1">
      <alignment horizontal="right" vertical="center"/>
    </xf>
    <xf numFmtId="3" fontId="98" fillId="0" borderId="30" xfId="14" applyNumberFormat="1" applyFont="1" applyBorder="1" applyAlignment="1">
      <alignment horizontal="right" vertical="center" wrapText="1"/>
    </xf>
    <xf numFmtId="3" fontId="98" fillId="0" borderId="40" xfId="14" applyNumberFormat="1" applyFont="1" applyBorder="1" applyAlignment="1">
      <alignment horizontal="right" vertical="center" wrapText="1"/>
    </xf>
    <xf numFmtId="3" fontId="100" fillId="0" borderId="50" xfId="14" applyNumberFormat="1" applyFont="1" applyBorder="1" applyAlignment="1">
      <alignment horizontal="right" vertical="center"/>
    </xf>
    <xf numFmtId="3" fontId="100" fillId="2" borderId="10" xfId="14" applyNumberFormat="1" applyFont="1" applyFill="1" applyBorder="1" applyAlignment="1">
      <alignment horizontal="right" vertical="center"/>
    </xf>
    <xf numFmtId="3" fontId="98" fillId="0" borderId="28" xfId="14" applyNumberFormat="1" applyFont="1" applyBorder="1" applyAlignment="1">
      <alignment horizontal="right" vertical="center" wrapText="1"/>
    </xf>
    <xf numFmtId="3" fontId="100" fillId="0" borderId="28" xfId="14" applyNumberFormat="1" applyFont="1" applyBorder="1" applyAlignment="1">
      <alignment horizontal="right" vertical="center" wrapText="1"/>
    </xf>
    <xf numFmtId="3" fontId="100" fillId="0" borderId="10" xfId="14" applyNumberFormat="1" applyFont="1" applyBorder="1" applyAlignment="1">
      <alignment horizontal="right" vertical="center"/>
    </xf>
    <xf numFmtId="3" fontId="98" fillId="2" borderId="1" xfId="14" applyNumberFormat="1" applyFont="1" applyFill="1" applyBorder="1" applyAlignment="1">
      <alignment horizontal="right" vertical="center" wrapText="1"/>
    </xf>
    <xf numFmtId="3" fontId="98" fillId="0" borderId="1" xfId="14" applyNumberFormat="1" applyFont="1" applyBorder="1" applyAlignment="1">
      <alignment horizontal="right" vertical="center" wrapText="1"/>
    </xf>
    <xf numFmtId="0" fontId="98" fillId="0" borderId="24" xfId="14" applyFont="1" applyBorder="1" applyAlignment="1">
      <alignment vertical="center"/>
    </xf>
    <xf numFmtId="3" fontId="100" fillId="0" borderId="9" xfId="14" applyNumberFormat="1" applyFont="1" applyBorder="1" applyAlignment="1">
      <alignment horizontal="right" vertical="center"/>
    </xf>
    <xf numFmtId="3" fontId="100" fillId="8" borderId="30" xfId="14" applyNumberFormat="1" applyFont="1" applyFill="1" applyBorder="1" applyAlignment="1">
      <alignment horizontal="right" vertical="center"/>
    </xf>
    <xf numFmtId="3" fontId="100" fillId="8" borderId="1" xfId="14" applyNumberFormat="1" applyFont="1" applyFill="1" applyBorder="1" applyAlignment="1">
      <alignment horizontal="right" vertical="center"/>
    </xf>
    <xf numFmtId="3" fontId="100" fillId="8" borderId="31" xfId="14" applyNumberFormat="1" applyFont="1" applyFill="1" applyBorder="1" applyAlignment="1">
      <alignment horizontal="right" vertical="center"/>
    </xf>
    <xf numFmtId="3" fontId="100" fillId="8" borderId="40" xfId="14" applyNumberFormat="1" applyFont="1" applyFill="1" applyBorder="1" applyAlignment="1">
      <alignment horizontal="right" vertical="center"/>
    </xf>
    <xf numFmtId="0" fontId="98" fillId="0" borderId="55" xfId="14" applyFont="1" applyBorder="1" applyAlignment="1">
      <alignment vertical="center"/>
    </xf>
    <xf numFmtId="0" fontId="114" fillId="0" borderId="4" xfId="14" applyFont="1" applyBorder="1" applyAlignment="1">
      <alignment horizontal="center" vertical="center"/>
    </xf>
    <xf numFmtId="0" fontId="98" fillId="0" borderId="50" xfId="14" applyFont="1" applyBorder="1" applyAlignment="1">
      <alignment vertical="center" wrapText="1"/>
    </xf>
    <xf numFmtId="0" fontId="98" fillId="0" borderId="10" xfId="14" applyFont="1" applyBorder="1" applyAlignment="1">
      <alignment horizontal="center" vertical="center" wrapText="1"/>
    </xf>
    <xf numFmtId="0" fontId="98" fillId="0" borderId="28" xfId="14" applyFont="1" applyBorder="1" applyAlignment="1">
      <alignment horizontal="center" vertical="center" wrapText="1"/>
    </xf>
    <xf numFmtId="0" fontId="98" fillId="0" borderId="10" xfId="14" applyFont="1" applyBorder="1" applyAlignment="1">
      <alignment vertical="center" wrapText="1"/>
    </xf>
    <xf numFmtId="0" fontId="98" fillId="0" borderId="28" xfId="14" applyFont="1" applyBorder="1" applyAlignment="1">
      <alignment vertical="center" wrapText="1"/>
    </xf>
    <xf numFmtId="0" fontId="100" fillId="0" borderId="28" xfId="14" applyFont="1" applyBorder="1" applyAlignment="1">
      <alignment vertical="center" wrapText="1"/>
    </xf>
    <xf numFmtId="0" fontId="100" fillId="0" borderId="10" xfId="14" applyFont="1" applyBorder="1" applyAlignment="1">
      <alignment vertical="center" wrapText="1"/>
    </xf>
    <xf numFmtId="0" fontId="98" fillId="0" borderId="14" xfId="14" applyFont="1" applyBorder="1" applyAlignment="1">
      <alignment vertical="center" wrapText="1"/>
    </xf>
    <xf numFmtId="0" fontId="98" fillId="0" borderId="50" xfId="14" applyFont="1" applyBorder="1" applyAlignment="1">
      <alignment horizontal="center" vertical="center" wrapText="1"/>
    </xf>
    <xf numFmtId="0" fontId="98" fillId="0" borderId="16" xfId="14" applyFont="1" applyBorder="1" applyAlignment="1">
      <alignment horizontal="center" vertical="center"/>
    </xf>
    <xf numFmtId="0" fontId="101" fillId="2" borderId="0" xfId="14" applyFont="1" applyFill="1"/>
    <xf numFmtId="0" fontId="102" fillId="2" borderId="0" xfId="14" applyFont="1" applyFill="1" applyAlignment="1">
      <alignment vertical="center"/>
    </xf>
    <xf numFmtId="3" fontId="118" fillId="0" borderId="22" xfId="14" applyNumberFormat="1" applyFont="1" applyBorder="1" applyAlignment="1">
      <alignment horizontal="right" vertical="center"/>
    </xf>
    <xf numFmtId="3" fontId="118" fillId="0" borderId="23" xfId="14" applyNumberFormat="1" applyFont="1" applyBorder="1" applyAlignment="1">
      <alignment horizontal="right" vertical="center"/>
    </xf>
    <xf numFmtId="3" fontId="119" fillId="0" borderId="24" xfId="14" applyNumberFormat="1" applyFont="1" applyBorder="1" applyAlignment="1">
      <alignment horizontal="right" vertical="center" wrapText="1"/>
    </xf>
    <xf numFmtId="3" fontId="118" fillId="0" borderId="54" xfId="14" applyNumberFormat="1" applyFont="1" applyBorder="1" applyAlignment="1">
      <alignment horizontal="right" vertical="center"/>
    </xf>
    <xf numFmtId="3" fontId="118" fillId="0" borderId="25" xfId="14" applyNumberFormat="1" applyFont="1" applyBorder="1" applyAlignment="1">
      <alignment horizontal="right" vertical="center"/>
    </xf>
    <xf numFmtId="3" fontId="119" fillId="0" borderId="30" xfId="14" applyNumberFormat="1" applyFont="1" applyBorder="1" applyAlignment="1">
      <alignment horizontal="right" vertical="center" wrapText="1"/>
    </xf>
    <xf numFmtId="3" fontId="119" fillId="0" borderId="1" xfId="14" applyNumberFormat="1" applyFont="1" applyBorder="1" applyAlignment="1">
      <alignment horizontal="right" vertical="center" wrapText="1"/>
    </xf>
    <xf numFmtId="3" fontId="119" fillId="0" borderId="31" xfId="14" applyNumberFormat="1" applyFont="1" applyBorder="1" applyAlignment="1">
      <alignment horizontal="right" vertical="center" wrapText="1"/>
    </xf>
    <xf numFmtId="3" fontId="119" fillId="0" borderId="36" xfId="14" applyNumberFormat="1" applyFont="1" applyBorder="1" applyAlignment="1">
      <alignment horizontal="right" vertical="center" wrapText="1"/>
    </xf>
    <xf numFmtId="3" fontId="119" fillId="2" borderId="9" xfId="14" applyNumberFormat="1" applyFont="1" applyFill="1" applyBorder="1" applyAlignment="1">
      <alignment horizontal="right" vertical="center" wrapText="1"/>
    </xf>
    <xf numFmtId="3" fontId="119" fillId="0" borderId="55" xfId="14" applyNumberFormat="1" applyFont="1" applyBorder="1" applyAlignment="1">
      <alignment horizontal="right" vertical="center" wrapText="1"/>
    </xf>
    <xf numFmtId="3" fontId="119" fillId="3" borderId="9" xfId="14" applyNumberFormat="1" applyFont="1" applyFill="1" applyBorder="1" applyAlignment="1">
      <alignment horizontal="right" vertical="center" wrapText="1"/>
    </xf>
    <xf numFmtId="3" fontId="119" fillId="0" borderId="56" xfId="14" applyNumberFormat="1" applyFont="1" applyBorder="1" applyAlignment="1">
      <alignment horizontal="right" vertical="center" wrapText="1"/>
    </xf>
    <xf numFmtId="3" fontId="119" fillId="0" borderId="15" xfId="14" applyNumberFormat="1" applyFont="1" applyBorder="1" applyAlignment="1">
      <alignment horizontal="right" vertical="center" wrapText="1"/>
    </xf>
    <xf numFmtId="3" fontId="119" fillId="8" borderId="30" xfId="14" applyNumberFormat="1" applyFont="1" applyFill="1" applyBorder="1" applyAlignment="1">
      <alignment horizontal="right" vertical="center" wrapText="1"/>
    </xf>
    <xf numFmtId="3" fontId="119" fillId="8" borderId="1" xfId="14" applyNumberFormat="1" applyFont="1" applyFill="1" applyBorder="1" applyAlignment="1">
      <alignment horizontal="right" vertical="center" wrapText="1"/>
    </xf>
    <xf numFmtId="3" fontId="119" fillId="8" borderId="31" xfId="14" applyNumberFormat="1" applyFont="1" applyFill="1" applyBorder="1" applyAlignment="1">
      <alignment horizontal="right" vertical="center" wrapText="1"/>
    </xf>
    <xf numFmtId="3" fontId="119" fillId="8" borderId="56" xfId="14" applyNumberFormat="1" applyFont="1" applyFill="1" applyBorder="1" applyAlignment="1">
      <alignment horizontal="right" vertical="center" wrapText="1"/>
    </xf>
    <xf numFmtId="3" fontId="119" fillId="8" borderId="15" xfId="14" applyNumberFormat="1" applyFont="1" applyFill="1" applyBorder="1" applyAlignment="1">
      <alignment horizontal="right" vertical="center" wrapText="1"/>
    </xf>
    <xf numFmtId="3" fontId="119" fillId="8" borderId="61" xfId="14" applyNumberFormat="1" applyFont="1" applyFill="1" applyBorder="1" applyAlignment="1">
      <alignment horizontal="right" vertical="center" wrapText="1"/>
    </xf>
    <xf numFmtId="3" fontId="119" fillId="3" borderId="1" xfId="14" applyNumberFormat="1" applyFont="1" applyFill="1" applyBorder="1" applyAlignment="1">
      <alignment horizontal="right" vertical="center" wrapText="1"/>
    </xf>
    <xf numFmtId="3" fontId="119" fillId="2" borderId="15" xfId="14" applyNumberFormat="1" applyFont="1" applyFill="1" applyBorder="1" applyAlignment="1">
      <alignment horizontal="right" vertical="center" wrapText="1"/>
    </xf>
    <xf numFmtId="3" fontId="119" fillId="0" borderId="61" xfId="14" applyNumberFormat="1" applyFont="1" applyBorder="1" applyAlignment="1">
      <alignment horizontal="right" vertical="center" wrapText="1"/>
    </xf>
    <xf numFmtId="3" fontId="119" fillId="2" borderId="1" xfId="14" applyNumberFormat="1" applyFont="1" applyFill="1" applyBorder="1" applyAlignment="1">
      <alignment horizontal="right" vertical="center" wrapText="1"/>
    </xf>
    <xf numFmtId="3" fontId="118" fillId="0" borderId="30" xfId="14" applyNumberFormat="1" applyFont="1" applyBorder="1" applyAlignment="1">
      <alignment horizontal="right" vertical="center"/>
    </xf>
    <xf numFmtId="3" fontId="118" fillId="3" borderId="1" xfId="14" applyNumberFormat="1" applyFont="1" applyFill="1" applyBorder="1" applyAlignment="1">
      <alignment horizontal="right" vertical="center"/>
    </xf>
    <xf numFmtId="3" fontId="118" fillId="0" borderId="1" xfId="14" applyNumberFormat="1" applyFont="1" applyBorder="1" applyAlignment="1">
      <alignment horizontal="right" vertical="center"/>
    </xf>
    <xf numFmtId="3" fontId="118" fillId="8" borderId="30" xfId="14" applyNumberFormat="1" applyFont="1" applyFill="1" applyBorder="1" applyAlignment="1">
      <alignment horizontal="right" vertical="center"/>
    </xf>
    <xf numFmtId="3" fontId="118" fillId="8" borderId="1" xfId="14" applyNumberFormat="1" applyFont="1" applyFill="1" applyBorder="1" applyAlignment="1">
      <alignment horizontal="right" vertical="center"/>
    </xf>
    <xf numFmtId="3" fontId="118" fillId="8" borderId="36" xfId="14" applyNumberFormat="1" applyFont="1" applyFill="1" applyBorder="1" applyAlignment="1">
      <alignment horizontal="right" vertical="center"/>
    </xf>
    <xf numFmtId="3" fontId="118" fillId="8" borderId="9" xfId="14" applyNumberFormat="1" applyFont="1" applyFill="1" applyBorder="1" applyAlignment="1">
      <alignment horizontal="right" vertical="center"/>
    </xf>
    <xf numFmtId="3" fontId="119" fillId="8" borderId="55" xfId="14" applyNumberFormat="1" applyFont="1" applyFill="1" applyBorder="1" applyAlignment="1">
      <alignment horizontal="right" vertical="center" wrapText="1"/>
    </xf>
    <xf numFmtId="3" fontId="118" fillId="6" borderId="32" xfId="14" applyNumberFormat="1" applyFont="1" applyFill="1" applyBorder="1" applyAlignment="1">
      <alignment horizontal="right" vertical="center"/>
    </xf>
    <xf numFmtId="3" fontId="118" fillId="6" borderId="34" xfId="14" applyNumberFormat="1" applyFont="1" applyFill="1" applyBorder="1" applyAlignment="1">
      <alignment horizontal="right" vertical="center"/>
    </xf>
    <xf numFmtId="3" fontId="118" fillId="6" borderId="33" xfId="14" applyNumberFormat="1" applyFont="1" applyFill="1" applyBorder="1" applyAlignment="1">
      <alignment horizontal="right" vertical="center"/>
    </xf>
    <xf numFmtId="3" fontId="118" fillId="6" borderId="35" xfId="14" applyNumberFormat="1" applyFont="1" applyFill="1" applyBorder="1" applyAlignment="1">
      <alignment horizontal="right" vertical="center"/>
    </xf>
    <xf numFmtId="3" fontId="118" fillId="2" borderId="1" xfId="14" applyNumberFormat="1" applyFont="1" applyFill="1" applyBorder="1" applyAlignment="1">
      <alignment horizontal="right" vertical="center"/>
    </xf>
    <xf numFmtId="3" fontId="98" fillId="0" borderId="37" xfId="14" applyNumberFormat="1" applyFont="1" applyBorder="1" applyAlignment="1">
      <alignment horizontal="right" vertical="center" wrapText="1"/>
    </xf>
    <xf numFmtId="3" fontId="98" fillId="0" borderId="42" xfId="14" applyNumberFormat="1" applyFont="1" applyBorder="1" applyAlignment="1">
      <alignment horizontal="right" vertical="center" wrapText="1"/>
    </xf>
    <xf numFmtId="3" fontId="98" fillId="0" borderId="49" xfId="14" applyNumberFormat="1" applyFont="1" applyBorder="1" applyAlignment="1">
      <alignment horizontal="right" vertical="center" wrapText="1"/>
    </xf>
    <xf numFmtId="3" fontId="100" fillId="6" borderId="38" xfId="14" applyNumberFormat="1" applyFont="1" applyFill="1" applyBorder="1" applyAlignment="1">
      <alignment horizontal="right" vertical="center"/>
    </xf>
    <xf numFmtId="3" fontId="119" fillId="0" borderId="63" xfId="14" applyNumberFormat="1" applyFont="1" applyBorder="1" applyAlignment="1">
      <alignment horizontal="right" vertical="center" wrapText="1"/>
    </xf>
    <xf numFmtId="3" fontId="119" fillId="0" borderId="43" xfId="14" applyNumberFormat="1" applyFont="1" applyBorder="1" applyAlignment="1">
      <alignment horizontal="right" vertical="center" wrapText="1"/>
    </xf>
    <xf numFmtId="3" fontId="119" fillId="0" borderId="2" xfId="14" applyNumberFormat="1" applyFont="1" applyBorder="1" applyAlignment="1">
      <alignment horizontal="right" vertical="center" wrapText="1"/>
    </xf>
    <xf numFmtId="3" fontId="118" fillId="6" borderId="38" xfId="14" applyNumberFormat="1" applyFont="1" applyFill="1" applyBorder="1" applyAlignment="1">
      <alignment horizontal="right" vertical="center"/>
    </xf>
    <xf numFmtId="3" fontId="119" fillId="8" borderId="50" xfId="14" applyNumberFormat="1" applyFont="1" applyFill="1" applyBorder="1" applyAlignment="1">
      <alignment horizontal="right" vertical="center" wrapText="1"/>
    </xf>
    <xf numFmtId="3" fontId="119" fillId="8" borderId="10" xfId="14" applyNumberFormat="1" applyFont="1" applyFill="1" applyBorder="1" applyAlignment="1">
      <alignment horizontal="right" vertical="center" wrapText="1"/>
    </xf>
    <xf numFmtId="3" fontId="119" fillId="8" borderId="28" xfId="14" applyNumberFormat="1" applyFont="1" applyFill="1" applyBorder="1" applyAlignment="1">
      <alignment horizontal="right" vertical="center" wrapText="1"/>
    </xf>
    <xf numFmtId="3" fontId="118" fillId="0" borderId="36" xfId="14" applyNumberFormat="1" applyFont="1" applyBorder="1" applyAlignment="1">
      <alignment horizontal="right" vertical="center"/>
    </xf>
    <xf numFmtId="3" fontId="118" fillId="0" borderId="9" xfId="14" applyNumberFormat="1" applyFont="1" applyBorder="1" applyAlignment="1">
      <alignment horizontal="right" vertical="center"/>
    </xf>
    <xf numFmtId="3" fontId="119" fillId="0" borderId="37" xfId="14" applyNumberFormat="1" applyFont="1" applyBorder="1" applyAlignment="1">
      <alignment horizontal="right" vertical="center" wrapText="1"/>
    </xf>
    <xf numFmtId="3" fontId="119" fillId="8" borderId="2" xfId="14" applyNumberFormat="1" applyFont="1" applyFill="1" applyBorder="1" applyAlignment="1">
      <alignment horizontal="right" vertical="center" wrapText="1"/>
    </xf>
    <xf numFmtId="3" fontId="119" fillId="8" borderId="14" xfId="14" applyNumberFormat="1" applyFont="1" applyFill="1" applyBorder="1" applyAlignment="1">
      <alignment horizontal="right" vertical="center" wrapText="1"/>
    </xf>
    <xf numFmtId="3" fontId="119" fillId="8" borderId="43" xfId="14" applyNumberFormat="1" applyFont="1" applyFill="1" applyBorder="1" applyAlignment="1">
      <alignment horizontal="right" vertical="center" wrapText="1"/>
    </xf>
    <xf numFmtId="3" fontId="119" fillId="8" borderId="45" xfId="14" applyNumberFormat="1" applyFont="1" applyFill="1" applyBorder="1" applyAlignment="1">
      <alignment horizontal="right" vertical="center" wrapText="1"/>
    </xf>
    <xf numFmtId="3" fontId="118" fillId="0" borderId="43" xfId="14" applyNumberFormat="1" applyFont="1" applyBorder="1" applyAlignment="1">
      <alignment horizontal="right" vertical="center"/>
    </xf>
    <xf numFmtId="3" fontId="118" fillId="8" borderId="43" xfId="14" applyNumberFormat="1" applyFont="1" applyFill="1" applyBorder="1" applyAlignment="1">
      <alignment horizontal="right" vertical="center"/>
    </xf>
    <xf numFmtId="3" fontId="118" fillId="6" borderId="65" xfId="14" applyNumberFormat="1" applyFont="1" applyFill="1" applyBorder="1" applyAlignment="1">
      <alignment horizontal="right" vertical="center"/>
    </xf>
    <xf numFmtId="3" fontId="98" fillId="0" borderId="43" xfId="14" applyNumberFormat="1" applyFont="1" applyBorder="1" applyAlignment="1">
      <alignment horizontal="right" vertical="center" wrapText="1"/>
    </xf>
    <xf numFmtId="3" fontId="119" fillId="0" borderId="64" xfId="14" applyNumberFormat="1" applyFont="1" applyBorder="1" applyAlignment="1">
      <alignment horizontal="right" vertical="center" wrapText="1"/>
    </xf>
    <xf numFmtId="3" fontId="119" fillId="0" borderId="9" xfId="14" applyNumberFormat="1" applyFont="1" applyBorder="1" applyAlignment="1">
      <alignment horizontal="right" vertical="center" wrapText="1"/>
    </xf>
    <xf numFmtId="3" fontId="119" fillId="2" borderId="31" xfId="14" applyNumberFormat="1" applyFont="1" applyFill="1" applyBorder="1" applyAlignment="1">
      <alignment horizontal="right" vertical="center" wrapText="1"/>
    </xf>
    <xf numFmtId="3" fontId="119" fillId="0" borderId="21" xfId="14" applyNumberFormat="1" applyFont="1" applyBorder="1" applyAlignment="1">
      <alignment horizontal="right" vertical="center" wrapText="1"/>
    </xf>
    <xf numFmtId="3" fontId="119" fillId="0" borderId="40" xfId="14" applyNumberFormat="1" applyFont="1" applyBorder="1" applyAlignment="1">
      <alignment horizontal="right" vertical="center" wrapText="1"/>
    </xf>
    <xf numFmtId="3" fontId="119" fillId="6" borderId="33" xfId="14" applyNumberFormat="1" applyFont="1" applyFill="1" applyBorder="1" applyAlignment="1">
      <alignment horizontal="right" vertical="center" wrapText="1"/>
    </xf>
    <xf numFmtId="3" fontId="118" fillId="0" borderId="31" xfId="14" applyNumberFormat="1" applyFont="1" applyBorder="1" applyAlignment="1">
      <alignment horizontal="right" vertical="center"/>
    </xf>
    <xf numFmtId="3" fontId="118" fillId="6" borderId="50" xfId="14" applyNumberFormat="1" applyFont="1" applyFill="1" applyBorder="1" applyAlignment="1">
      <alignment horizontal="right" vertical="center"/>
    </xf>
    <xf numFmtId="3" fontId="118" fillId="6" borderId="10" xfId="14" applyNumberFormat="1" applyFont="1" applyFill="1" applyBorder="1" applyAlignment="1">
      <alignment horizontal="right" vertical="center"/>
    </xf>
    <xf numFmtId="3" fontId="118" fillId="6" borderId="28" xfId="14" applyNumberFormat="1" applyFont="1" applyFill="1" applyBorder="1" applyAlignment="1">
      <alignment horizontal="right" vertical="center"/>
    </xf>
    <xf numFmtId="3" fontId="118" fillId="6" borderId="14" xfId="14" applyNumberFormat="1" applyFont="1" applyFill="1" applyBorder="1" applyAlignment="1">
      <alignment horizontal="right" vertical="center"/>
    </xf>
    <xf numFmtId="3" fontId="118" fillId="6" borderId="45" xfId="14" applyNumberFormat="1" applyFont="1" applyFill="1" applyBorder="1" applyAlignment="1">
      <alignment horizontal="right" vertical="center"/>
    </xf>
    <xf numFmtId="3" fontId="100" fillId="6" borderId="52" xfId="14" applyNumberFormat="1" applyFont="1" applyFill="1" applyBorder="1" applyAlignment="1">
      <alignment horizontal="right" vertical="center"/>
    </xf>
    <xf numFmtId="3" fontId="100" fillId="8" borderId="43" xfId="14" applyNumberFormat="1" applyFont="1" applyFill="1" applyBorder="1" applyAlignment="1">
      <alignment horizontal="right" vertical="center"/>
    </xf>
    <xf numFmtId="3" fontId="100" fillId="0" borderId="43" xfId="14" applyNumberFormat="1" applyFont="1" applyBorder="1" applyAlignment="1">
      <alignment horizontal="right" vertical="center"/>
    </xf>
    <xf numFmtId="3" fontId="98" fillId="0" borderId="2" xfId="14" applyNumberFormat="1" applyFont="1" applyBorder="1" applyAlignment="1">
      <alignment horizontal="right" vertical="center" wrapText="1"/>
    </xf>
    <xf numFmtId="3" fontId="100" fillId="8" borderId="2" xfId="14" applyNumberFormat="1" applyFont="1" applyFill="1" applyBorder="1" applyAlignment="1">
      <alignment horizontal="right" vertical="center"/>
    </xf>
    <xf numFmtId="3" fontId="119" fillId="6" borderId="34" xfId="14" applyNumberFormat="1" applyFont="1" applyFill="1" applyBorder="1" applyAlignment="1">
      <alignment horizontal="right" vertical="center" wrapText="1"/>
    </xf>
    <xf numFmtId="3" fontId="100" fillId="0" borderId="41" xfId="14" applyNumberFormat="1" applyFont="1" applyBorder="1" applyAlignment="1">
      <alignment horizontal="right" vertical="center"/>
    </xf>
    <xf numFmtId="3" fontId="98" fillId="0" borderId="64" xfId="14" applyNumberFormat="1" applyFont="1" applyBorder="1" applyAlignment="1">
      <alignment horizontal="right" vertical="center" wrapText="1"/>
    </xf>
    <xf numFmtId="3" fontId="100" fillId="8" borderId="64" xfId="14" applyNumberFormat="1" applyFont="1" applyFill="1" applyBorder="1" applyAlignment="1">
      <alignment horizontal="right" vertical="center"/>
    </xf>
    <xf numFmtId="3" fontId="118" fillId="2" borderId="23" xfId="14" applyNumberFormat="1" applyFont="1" applyFill="1" applyBorder="1" applyAlignment="1">
      <alignment horizontal="right" vertical="center"/>
    </xf>
    <xf numFmtId="3" fontId="118" fillId="2" borderId="10" xfId="14" applyNumberFormat="1" applyFont="1" applyFill="1" applyBorder="1" applyAlignment="1">
      <alignment horizontal="right" vertical="center"/>
    </xf>
    <xf numFmtId="3" fontId="119" fillId="0" borderId="1" xfId="0" applyNumberFormat="1" applyFont="1" applyBorder="1" applyAlignment="1">
      <alignment vertical="center"/>
    </xf>
    <xf numFmtId="3" fontId="119" fillId="0" borderId="9" xfId="0" applyNumberFormat="1" applyFont="1" applyBorder="1" applyAlignment="1">
      <alignment vertical="center"/>
    </xf>
    <xf numFmtId="3" fontId="118" fillId="2" borderId="9" xfId="14" applyNumberFormat="1" applyFont="1" applyFill="1" applyBorder="1" applyAlignment="1">
      <alignment horizontal="right" vertical="center"/>
    </xf>
    <xf numFmtId="0" fontId="98" fillId="0" borderId="30" xfId="14" applyFont="1" applyBorder="1" applyAlignment="1">
      <alignment horizontal="left" vertical="center" wrapText="1"/>
    </xf>
    <xf numFmtId="3" fontId="118" fillId="3" borderId="23" xfId="14" applyNumberFormat="1" applyFont="1" applyFill="1" applyBorder="1" applyAlignment="1">
      <alignment horizontal="right" vertical="center"/>
    </xf>
    <xf numFmtId="3" fontId="119" fillId="0" borderId="22" xfId="14" applyNumberFormat="1" applyFont="1" applyBorder="1" applyAlignment="1">
      <alignment horizontal="right" vertical="center" wrapText="1"/>
    </xf>
    <xf numFmtId="3" fontId="119" fillId="3" borderId="23" xfId="14" applyNumberFormat="1" applyFont="1" applyFill="1" applyBorder="1" applyAlignment="1">
      <alignment horizontal="right" vertical="center" wrapText="1"/>
    </xf>
    <xf numFmtId="3" fontId="118" fillId="2" borderId="54" xfId="14" applyNumberFormat="1" applyFont="1" applyFill="1" applyBorder="1" applyAlignment="1">
      <alignment horizontal="right" vertical="center"/>
    </xf>
    <xf numFmtId="0" fontId="98" fillId="0" borderId="37" xfId="14" applyFont="1" applyBorder="1" applyAlignment="1">
      <alignment vertical="center"/>
    </xf>
    <xf numFmtId="3" fontId="119" fillId="0" borderId="22" xfId="14" applyNumberFormat="1" applyFont="1" applyBorder="1" applyAlignment="1">
      <alignment horizontal="right" vertical="center"/>
    </xf>
    <xf numFmtId="3" fontId="119" fillId="0" borderId="48" xfId="14" applyNumberFormat="1" applyFont="1" applyBorder="1" applyAlignment="1">
      <alignment horizontal="right" vertical="center" wrapText="1"/>
    </xf>
    <xf numFmtId="3" fontId="118" fillId="6" borderId="57" xfId="14" applyNumberFormat="1" applyFont="1" applyFill="1" applyBorder="1" applyAlignment="1">
      <alignment horizontal="right" vertical="center"/>
    </xf>
    <xf numFmtId="3" fontId="119" fillId="6" borderId="32" xfId="14" applyNumberFormat="1" applyFont="1" applyFill="1" applyBorder="1" applyAlignment="1">
      <alignment horizontal="right" vertical="center" wrapText="1"/>
    </xf>
    <xf numFmtId="3" fontId="98" fillId="0" borderId="43" xfId="14" applyNumberFormat="1" applyFont="1" applyBorder="1" applyAlignment="1">
      <alignment horizontal="right" vertical="center"/>
    </xf>
    <xf numFmtId="3" fontId="98" fillId="6" borderId="65" xfId="14" applyNumberFormat="1" applyFont="1" applyFill="1" applyBorder="1" applyAlignment="1">
      <alignment horizontal="right" vertical="center"/>
    </xf>
    <xf numFmtId="3" fontId="98" fillId="6" borderId="35" xfId="14" applyNumberFormat="1" applyFont="1" applyFill="1" applyBorder="1" applyAlignment="1">
      <alignment horizontal="right" vertical="center"/>
    </xf>
    <xf numFmtId="3" fontId="119" fillId="0" borderId="25" xfId="14" applyNumberFormat="1" applyFont="1" applyBorder="1" applyAlignment="1">
      <alignment horizontal="right" vertical="center" wrapText="1"/>
    </xf>
    <xf numFmtId="3" fontId="118" fillId="6" borderId="66" xfId="14" applyNumberFormat="1" applyFont="1" applyFill="1" applyBorder="1" applyAlignment="1">
      <alignment horizontal="right" vertical="center"/>
    </xf>
    <xf numFmtId="3" fontId="98" fillId="0" borderId="55" xfId="14" applyNumberFormat="1" applyFont="1" applyBorder="1" applyAlignment="1">
      <alignment horizontal="right" vertical="center" wrapText="1"/>
    </xf>
    <xf numFmtId="0" fontId="98" fillId="2" borderId="18" xfId="14" applyFont="1" applyFill="1" applyBorder="1" applyAlignment="1">
      <alignment horizontal="left" vertical="center"/>
    </xf>
    <xf numFmtId="3" fontId="119" fillId="0" borderId="23" xfId="14" applyNumberFormat="1" applyFont="1" applyBorder="1" applyAlignment="1">
      <alignment horizontal="right" vertical="center" wrapText="1"/>
    </xf>
    <xf numFmtId="3" fontId="119" fillId="2" borderId="23" xfId="14" applyNumberFormat="1" applyFont="1" applyFill="1" applyBorder="1" applyAlignment="1">
      <alignment horizontal="right" vertical="center" wrapText="1"/>
    </xf>
    <xf numFmtId="3" fontId="119" fillId="2" borderId="21" xfId="14" applyNumberFormat="1" applyFont="1" applyFill="1" applyBorder="1" applyAlignment="1">
      <alignment horizontal="right" vertical="center" wrapText="1"/>
    </xf>
    <xf numFmtId="3" fontId="118" fillId="3" borderId="9" xfId="14" applyNumberFormat="1" applyFont="1" applyFill="1" applyBorder="1" applyAlignment="1">
      <alignment horizontal="right" vertical="center"/>
    </xf>
    <xf numFmtId="3" fontId="118" fillId="0" borderId="55" xfId="14" applyNumberFormat="1" applyFont="1" applyBorder="1" applyAlignment="1">
      <alignment horizontal="right" vertical="center" wrapText="1"/>
    </xf>
    <xf numFmtId="3" fontId="98" fillId="0" borderId="41" xfId="14" applyNumberFormat="1" applyFont="1" applyBorder="1" applyAlignment="1">
      <alignment horizontal="right" vertical="center" wrapText="1"/>
    </xf>
    <xf numFmtId="3" fontId="119" fillId="0" borderId="39" xfId="14" applyNumberFormat="1" applyFont="1" applyBorder="1" applyAlignment="1">
      <alignment horizontal="right" vertical="center" wrapText="1"/>
    </xf>
    <xf numFmtId="0" fontId="98" fillId="0" borderId="56" xfId="14" applyFont="1" applyBorder="1" applyAlignment="1">
      <alignment horizontal="left" vertical="center"/>
    </xf>
    <xf numFmtId="3" fontId="118" fillId="0" borderId="56" xfId="14" applyNumberFormat="1" applyFont="1" applyBorder="1" applyAlignment="1">
      <alignment horizontal="right" vertical="center"/>
    </xf>
    <xf numFmtId="3" fontId="118" fillId="2" borderId="15" xfId="14" applyNumberFormat="1" applyFont="1" applyFill="1" applyBorder="1" applyAlignment="1">
      <alignment horizontal="right" vertical="center"/>
    </xf>
    <xf numFmtId="3" fontId="118" fillId="0" borderId="15" xfId="14" applyNumberFormat="1" applyFont="1" applyBorder="1" applyAlignment="1">
      <alignment horizontal="right" vertical="center"/>
    </xf>
    <xf numFmtId="3" fontId="118" fillId="0" borderId="61" xfId="14" applyNumberFormat="1" applyFont="1" applyBorder="1" applyAlignment="1">
      <alignment horizontal="right" vertical="center" wrapText="1"/>
    </xf>
    <xf numFmtId="3" fontId="98" fillId="0" borderId="44" xfId="14" applyNumberFormat="1" applyFont="1" applyBorder="1" applyAlignment="1">
      <alignment horizontal="right" vertical="center" wrapText="1"/>
    </xf>
    <xf numFmtId="3" fontId="119" fillId="0" borderId="29" xfId="14" applyNumberFormat="1" applyFont="1" applyBorder="1" applyAlignment="1">
      <alignment horizontal="right" vertical="center" wrapText="1"/>
    </xf>
    <xf numFmtId="3" fontId="100" fillId="3" borderId="23" xfId="14" applyNumberFormat="1" applyFont="1" applyFill="1" applyBorder="1" applyAlignment="1">
      <alignment horizontal="right" vertical="center"/>
    </xf>
    <xf numFmtId="3" fontId="100" fillId="0" borderId="54" xfId="14" applyNumberFormat="1" applyFont="1" applyBorder="1" applyAlignment="1">
      <alignment horizontal="right" vertical="center"/>
    </xf>
    <xf numFmtId="3" fontId="100" fillId="0" borderId="25" xfId="14" applyNumberFormat="1" applyFont="1" applyBorder="1" applyAlignment="1">
      <alignment horizontal="right" vertical="center"/>
    </xf>
    <xf numFmtId="3" fontId="98" fillId="0" borderId="36" xfId="14" applyNumberFormat="1" applyFont="1" applyBorder="1" applyAlignment="1">
      <alignment horizontal="right" vertical="center" wrapText="1"/>
    </xf>
    <xf numFmtId="3" fontId="98" fillId="0" borderId="9" xfId="14" applyNumberFormat="1" applyFont="1" applyBorder="1" applyAlignment="1">
      <alignment horizontal="right" vertical="center" wrapText="1"/>
    </xf>
    <xf numFmtId="3" fontId="98" fillId="2" borderId="9" xfId="14" applyNumberFormat="1" applyFont="1" applyFill="1" applyBorder="1" applyAlignment="1">
      <alignment horizontal="right" vertical="center" wrapText="1"/>
    </xf>
    <xf numFmtId="3" fontId="98" fillId="0" borderId="15" xfId="14" applyNumberFormat="1" applyFont="1" applyBorder="1" applyAlignment="1">
      <alignment horizontal="right" vertical="center" wrapText="1"/>
    </xf>
    <xf numFmtId="3" fontId="98" fillId="0" borderId="56" xfId="14" applyNumberFormat="1" applyFont="1" applyBorder="1" applyAlignment="1">
      <alignment horizontal="right" vertical="center" wrapText="1"/>
    </xf>
    <xf numFmtId="3" fontId="98" fillId="2" borderId="15" xfId="14" applyNumberFormat="1" applyFont="1" applyFill="1" applyBorder="1" applyAlignment="1">
      <alignment horizontal="right" vertical="center" wrapText="1"/>
    </xf>
    <xf numFmtId="3" fontId="98" fillId="0" borderId="47" xfId="14" applyNumberFormat="1" applyFont="1" applyBorder="1" applyAlignment="1">
      <alignment horizontal="right" vertical="center" wrapText="1"/>
    </xf>
    <xf numFmtId="3" fontId="98" fillId="0" borderId="39" xfId="14" applyNumberFormat="1" applyFont="1" applyBorder="1" applyAlignment="1">
      <alignment horizontal="right" vertical="center" wrapText="1"/>
    </xf>
    <xf numFmtId="3" fontId="100" fillId="6" borderId="57" xfId="14" applyNumberFormat="1" applyFont="1" applyFill="1" applyBorder="1" applyAlignment="1">
      <alignment horizontal="right" vertical="center"/>
    </xf>
    <xf numFmtId="3" fontId="100" fillId="6" borderId="35" xfId="14" applyNumberFormat="1" applyFont="1" applyFill="1" applyBorder="1" applyAlignment="1">
      <alignment horizontal="right" vertical="center"/>
    </xf>
    <xf numFmtId="0" fontId="98" fillId="0" borderId="56" xfId="14" applyFont="1" applyBorder="1" applyAlignment="1">
      <alignment horizontal="left" vertical="center" wrapText="1"/>
    </xf>
    <xf numFmtId="0" fontId="98" fillId="0" borderId="22" xfId="14" applyFont="1" applyBorder="1" applyAlignment="1">
      <alignment vertical="center"/>
    </xf>
    <xf numFmtId="0" fontId="98" fillId="0" borderId="30" xfId="14" applyFont="1" applyBorder="1" applyAlignment="1">
      <alignment vertical="center" wrapText="1"/>
    </xf>
    <xf numFmtId="3" fontId="119" fillId="0" borderId="43" xfId="0" applyNumberFormat="1" applyFont="1" applyBorder="1" applyAlignment="1">
      <alignment vertical="center"/>
    </xf>
    <xf numFmtId="0" fontId="122" fillId="2" borderId="0" xfId="14" applyFont="1" applyFill="1"/>
    <xf numFmtId="0" fontId="123" fillId="2" borderId="0" xfId="14" applyFont="1" applyFill="1" applyAlignment="1">
      <alignment vertical="center"/>
    </xf>
    <xf numFmtId="0" fontId="124" fillId="2" borderId="12" xfId="14" applyFont="1" applyFill="1" applyBorder="1" applyAlignment="1">
      <alignment horizontal="center" vertical="center"/>
    </xf>
    <xf numFmtId="0" fontId="124" fillId="2" borderId="0" xfId="14" applyFont="1" applyFill="1"/>
    <xf numFmtId="0" fontId="128" fillId="0" borderId="0" xfId="14" applyFont="1" applyAlignment="1">
      <alignment vertical="center"/>
    </xf>
    <xf numFmtId="0" fontId="124" fillId="2" borderId="4" xfId="14" applyFont="1" applyFill="1" applyBorder="1" applyAlignment="1">
      <alignment horizontal="center" vertical="center"/>
    </xf>
    <xf numFmtId="0" fontId="2" fillId="0" borderId="0" xfId="192" applyAlignment="1">
      <alignment vertical="center"/>
    </xf>
    <xf numFmtId="3" fontId="118" fillId="3" borderId="15" xfId="14" applyNumberFormat="1" applyFont="1" applyFill="1" applyBorder="1" applyAlignment="1">
      <alignment horizontal="right" vertical="center"/>
    </xf>
    <xf numFmtId="3" fontId="98" fillId="3" borderId="1" xfId="14" applyNumberFormat="1" applyFont="1" applyFill="1" applyBorder="1" applyAlignment="1">
      <alignment horizontal="right" vertical="center" wrapText="1"/>
    </xf>
    <xf numFmtId="0" fontId="113" fillId="2" borderId="12" xfId="14" applyFont="1" applyFill="1" applyBorder="1" applyAlignment="1">
      <alignment horizontal="center" vertical="center"/>
    </xf>
    <xf numFmtId="0" fontId="98" fillId="0" borderId="16" xfId="14" applyFont="1" applyBorder="1" applyAlignment="1">
      <alignment horizontal="left" vertical="center"/>
    </xf>
    <xf numFmtId="0" fontId="98" fillId="0" borderId="36" xfId="14" applyFont="1" applyBorder="1" applyAlignment="1">
      <alignment horizontal="left" vertical="center"/>
    </xf>
    <xf numFmtId="0" fontId="98" fillId="0" borderId="18" xfId="14" applyFont="1" applyBorder="1" applyAlignment="1">
      <alignment horizontal="left" vertical="center"/>
    </xf>
    <xf numFmtId="0" fontId="98" fillId="0" borderId="22" xfId="14" applyFont="1" applyBorder="1" applyAlignment="1">
      <alignment horizontal="left" vertical="center"/>
    </xf>
    <xf numFmtId="0" fontId="98" fillId="0" borderId="24" xfId="14" applyFont="1" applyBorder="1" applyAlignment="1">
      <alignment horizontal="left" vertical="center"/>
    </xf>
    <xf numFmtId="0" fontId="98" fillId="0" borderId="31" xfId="14" applyFont="1" applyBorder="1" applyAlignment="1">
      <alignment horizontal="left" vertical="center"/>
    </xf>
    <xf numFmtId="0" fontId="91" fillId="0" borderId="0" xfId="0" applyFont="1" applyAlignment="1">
      <alignment horizontal="center"/>
    </xf>
    <xf numFmtId="0" fontId="91" fillId="0" borderId="0" xfId="0" applyFont="1"/>
    <xf numFmtId="0" fontId="130" fillId="0" borderId="0" xfId="14" applyFont="1" applyAlignment="1">
      <alignment vertical="center" wrapText="1"/>
    </xf>
    <xf numFmtId="0" fontId="132" fillId="0" borderId="1" xfId="0" applyFont="1" applyBorder="1" applyAlignment="1">
      <alignment vertical="center"/>
    </xf>
    <xf numFmtId="0" fontId="132" fillId="0" borderId="2" xfId="0" applyFont="1" applyBorder="1" applyAlignment="1">
      <alignment vertical="center"/>
    </xf>
    <xf numFmtId="0" fontId="132" fillId="0" borderId="43" xfId="0" applyFont="1" applyBorder="1" applyAlignment="1">
      <alignment vertical="center"/>
    </xf>
    <xf numFmtId="0" fontId="132" fillId="0" borderId="1" xfId="0" applyFont="1" applyBorder="1" applyAlignment="1">
      <alignment horizontal="center" vertical="center"/>
    </xf>
    <xf numFmtId="0" fontId="130" fillId="0" borderId="1" xfId="194" applyFont="1" applyBorder="1" applyAlignment="1">
      <alignment horizontal="center" vertical="center" wrapText="1"/>
    </xf>
    <xf numFmtId="0" fontId="130" fillId="0" borderId="1" xfId="195" applyFont="1" applyBorder="1" applyAlignment="1">
      <alignment vertical="center" wrapText="1"/>
    </xf>
    <xf numFmtId="10" fontId="129" fillId="0" borderId="1" xfId="193" applyNumberFormat="1" applyFont="1" applyFill="1" applyBorder="1" applyAlignment="1">
      <alignment horizontal="right" vertical="center"/>
    </xf>
    <xf numFmtId="10" fontId="129" fillId="2" borderId="1" xfId="193" applyNumberFormat="1" applyFont="1" applyFill="1" applyBorder="1" applyAlignment="1">
      <alignment horizontal="right" vertical="center"/>
    </xf>
    <xf numFmtId="10" fontId="129" fillId="0" borderId="1" xfId="193" applyNumberFormat="1" applyFont="1" applyBorder="1" applyAlignment="1">
      <alignment vertical="center"/>
    </xf>
    <xf numFmtId="10" fontId="129" fillId="0" borderId="1" xfId="193" applyNumberFormat="1" applyFont="1" applyBorder="1" applyAlignment="1">
      <alignment horizontal="right" vertical="center"/>
    </xf>
    <xf numFmtId="3" fontId="130" fillId="0" borderId="1" xfId="195" applyNumberFormat="1" applyFont="1" applyBorder="1" applyAlignment="1">
      <alignment vertical="center" wrapText="1"/>
    </xf>
    <xf numFmtId="10" fontId="129" fillId="0" borderId="1" xfId="194" applyNumberFormat="1" applyFont="1" applyBorder="1" applyAlignment="1">
      <alignment horizontal="right" vertical="center"/>
    </xf>
    <xf numFmtId="0" fontId="91" fillId="0" borderId="2" xfId="0" applyFont="1" applyBorder="1" applyAlignment="1">
      <alignment horizontal="center"/>
    </xf>
    <xf numFmtId="0" fontId="91" fillId="0" borderId="46" xfId="0" applyFont="1" applyBorder="1"/>
    <xf numFmtId="0" fontId="91" fillId="0" borderId="43" xfId="0" applyFont="1" applyBorder="1"/>
    <xf numFmtId="10" fontId="129" fillId="0" borderId="1" xfId="193" applyNumberFormat="1" applyFont="1" applyBorder="1"/>
    <xf numFmtId="0" fontId="91" fillId="0" borderId="1" xfId="0" applyFont="1" applyBorder="1" applyAlignment="1">
      <alignment horizontal="right" vertical="center"/>
    </xf>
    <xf numFmtId="0" fontId="129" fillId="0" borderId="1" xfId="0" applyFont="1" applyBorder="1" applyAlignment="1">
      <alignment horizontal="center" vertical="center"/>
    </xf>
    <xf numFmtId="10" fontId="129" fillId="0" borderId="1" xfId="0" applyNumberFormat="1" applyFont="1" applyBorder="1"/>
    <xf numFmtId="0" fontId="129" fillId="0" borderId="2" xfId="0" applyFont="1" applyBorder="1" applyAlignment="1">
      <alignment horizontal="center"/>
    </xf>
    <xf numFmtId="0" fontId="129" fillId="0" borderId="46" xfId="0" applyFont="1" applyBorder="1" applyAlignment="1">
      <alignment vertical="center"/>
    </xf>
    <xf numFmtId="0" fontId="91" fillId="0" borderId="46" xfId="0" applyFont="1" applyBorder="1" applyAlignment="1">
      <alignment vertical="center"/>
    </xf>
    <xf numFmtId="0" fontId="129" fillId="0" borderId="46" xfId="0" applyFont="1" applyBorder="1"/>
    <xf numFmtId="0" fontId="129" fillId="0" borderId="43" xfId="0" applyFont="1" applyBorder="1"/>
    <xf numFmtId="10" fontId="129" fillId="0" borderId="47" xfId="193" applyNumberFormat="1" applyFont="1" applyBorder="1" applyAlignment="1">
      <alignment horizontal="right" vertical="center"/>
    </xf>
    <xf numFmtId="10" fontId="129" fillId="0" borderId="0" xfId="193" applyNumberFormat="1" applyFont="1" applyBorder="1" applyAlignment="1">
      <alignment horizontal="right" vertical="center"/>
    </xf>
    <xf numFmtId="0" fontId="129" fillId="0" borderId="1" xfId="0" applyFont="1" applyBorder="1" applyAlignment="1">
      <alignment horizontal="center"/>
    </xf>
    <xf numFmtId="10" fontId="129" fillId="0" borderId="47" xfId="193" applyNumberFormat="1" applyFont="1" applyFill="1" applyBorder="1" applyAlignment="1">
      <alignment horizontal="right" vertical="center"/>
    </xf>
    <xf numFmtId="10" fontId="129" fillId="0" borderId="0" xfId="193" applyNumberFormat="1" applyFont="1" applyFill="1" applyBorder="1" applyAlignment="1">
      <alignment horizontal="right" vertical="center"/>
    </xf>
    <xf numFmtId="10" fontId="133" fillId="2" borderId="1" xfId="0" applyNumberFormat="1" applyFont="1" applyFill="1" applyBorder="1"/>
    <xf numFmtId="10" fontId="133" fillId="2" borderId="1" xfId="0" applyNumberFormat="1" applyFont="1" applyFill="1" applyBorder="1" applyAlignment="1">
      <alignment horizontal="right"/>
    </xf>
    <xf numFmtId="0" fontId="129" fillId="0" borderId="0" xfId="0" applyFont="1" applyBorder="1" applyAlignment="1">
      <alignment horizontal="center" vertical="center"/>
    </xf>
    <xf numFmtId="0" fontId="129" fillId="0" borderId="0" xfId="0" applyFont="1" applyBorder="1" applyAlignment="1">
      <alignment horizontal="left" vertical="center"/>
    </xf>
    <xf numFmtId="10" fontId="129" fillId="0" borderId="0" xfId="0" applyNumberFormat="1" applyFont="1" applyBorder="1"/>
    <xf numFmtId="0" fontId="104" fillId="0" borderId="0" xfId="0" applyFont="1" applyBorder="1" applyAlignment="1">
      <alignment horizontal="center" vertical="center"/>
    </xf>
    <xf numFmtId="3" fontId="133" fillId="0" borderId="0" xfId="0" applyNumberFormat="1" applyFont="1" applyBorder="1" applyAlignment="1">
      <alignment vertical="center"/>
    </xf>
    <xf numFmtId="0" fontId="13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2" fillId="0" borderId="1" xfId="0" applyFont="1" applyBorder="1" applyAlignment="1">
      <alignment horizontal="center" vertical="center" wrapText="1"/>
    </xf>
    <xf numFmtId="0" fontId="132" fillId="0" borderId="0" xfId="0" applyFont="1" applyAlignment="1">
      <alignment horizontal="center" vertical="center"/>
    </xf>
    <xf numFmtId="3" fontId="130" fillId="0" borderId="1" xfId="0" applyNumberFormat="1" applyFont="1" applyBorder="1" applyAlignment="1">
      <alignment vertical="center"/>
    </xf>
    <xf numFmtId="3" fontId="133" fillId="0" borderId="1" xfId="0" applyNumberFormat="1" applyFont="1" applyBorder="1" applyAlignment="1">
      <alignment vertical="center"/>
    </xf>
    <xf numFmtId="49" fontId="135" fillId="7" borderId="67" xfId="196" applyNumberFormat="1" applyFont="1" applyFill="1" applyBorder="1" applyAlignment="1">
      <alignment horizontal="center" vertical="center"/>
    </xf>
    <xf numFmtId="49" fontId="135" fillId="7" borderId="68" xfId="196" applyNumberFormat="1" applyFont="1" applyFill="1" applyBorder="1" applyAlignment="1" applyProtection="1">
      <alignment horizontal="center" vertical="center"/>
      <protection locked="0"/>
    </xf>
    <xf numFmtId="49" fontId="135" fillId="7" borderId="69" xfId="196" applyNumberFormat="1" applyFont="1" applyFill="1" applyBorder="1" applyAlignment="1">
      <alignment horizontal="center" vertical="center"/>
    </xf>
    <xf numFmtId="1" fontId="135" fillId="7" borderId="68" xfId="196" applyNumberFormat="1" applyFont="1" applyFill="1" applyBorder="1" applyAlignment="1">
      <alignment horizontal="center" vertical="center"/>
    </xf>
    <xf numFmtId="1" fontId="135" fillId="7" borderId="69" xfId="196" applyNumberFormat="1" applyFont="1" applyFill="1" applyBorder="1" applyAlignment="1">
      <alignment horizontal="center" vertical="center"/>
    </xf>
    <xf numFmtId="0" fontId="136" fillId="9" borderId="70" xfId="0" applyFont="1" applyFill="1" applyBorder="1" applyAlignment="1">
      <alignment horizontal="left" vertical="center"/>
    </xf>
    <xf numFmtId="0" fontId="136" fillId="9" borderId="71" xfId="0" applyFont="1" applyFill="1" applyBorder="1" applyAlignment="1" applyProtection="1">
      <alignment horizontal="left" vertical="center"/>
      <protection locked="0"/>
    </xf>
    <xf numFmtId="0" fontId="137" fillId="9" borderId="72" xfId="0" applyFont="1" applyFill="1" applyBorder="1" applyAlignment="1">
      <alignment horizontal="left" vertical="center" wrapText="1" indent="1"/>
    </xf>
    <xf numFmtId="10" fontId="138" fillId="9" borderId="71" xfId="196" applyNumberFormat="1" applyFont="1" applyFill="1" applyBorder="1" applyAlignment="1">
      <alignment vertical="center" shrinkToFit="1"/>
    </xf>
    <xf numFmtId="10" fontId="138" fillId="9" borderId="72" xfId="196" applyNumberFormat="1" applyFont="1" applyFill="1" applyBorder="1" applyAlignment="1">
      <alignment vertical="center" shrinkToFit="1"/>
    </xf>
    <xf numFmtId="0" fontId="136" fillId="0" borderId="70" xfId="0" applyFont="1" applyBorder="1" applyAlignment="1">
      <alignment horizontal="left" vertical="center"/>
    </xf>
    <xf numFmtId="0" fontId="136" fillId="0" borderId="71" xfId="0" applyFont="1" applyBorder="1" applyAlignment="1" applyProtection="1">
      <alignment horizontal="left" vertical="center"/>
      <protection locked="0"/>
    </xf>
    <xf numFmtId="0" fontId="136" fillId="0" borderId="72" xfId="0" applyFont="1" applyBorder="1" applyAlignment="1">
      <alignment horizontal="left" vertical="center" wrapText="1" indent="1"/>
    </xf>
    <xf numFmtId="10" fontId="138" fillId="0" borderId="71" xfId="196" applyNumberFormat="1" applyFont="1" applyFill="1" applyBorder="1" applyAlignment="1">
      <alignment vertical="center" shrinkToFit="1"/>
    </xf>
    <xf numFmtId="10" fontId="138" fillId="0" borderId="72" xfId="196" applyNumberFormat="1" applyFont="1" applyFill="1" applyBorder="1" applyAlignment="1">
      <alignment vertical="center" shrinkToFit="1"/>
    </xf>
    <xf numFmtId="0" fontId="136" fillId="9" borderId="72" xfId="0" applyFont="1" applyFill="1" applyBorder="1" applyAlignment="1">
      <alignment horizontal="left" vertical="center" wrapText="1" indent="1"/>
    </xf>
    <xf numFmtId="0" fontId="136" fillId="0" borderId="72" xfId="0" applyFont="1" applyBorder="1" applyAlignment="1">
      <alignment horizontal="left" vertical="center" wrapText="1" indent="2"/>
    </xf>
    <xf numFmtId="164" fontId="138" fillId="0" borderId="71" xfId="196" applyNumberFormat="1" applyFont="1" applyFill="1" applyBorder="1" applyAlignment="1">
      <alignment horizontal="center" vertical="center" shrinkToFit="1"/>
    </xf>
    <xf numFmtId="164" fontId="138" fillId="0" borderId="72" xfId="196" applyNumberFormat="1" applyFont="1" applyFill="1" applyBorder="1" applyAlignment="1">
      <alignment horizontal="center" vertical="center" shrinkToFit="1"/>
    </xf>
    <xf numFmtId="0" fontId="136" fillId="0" borderId="73" xfId="0" applyFont="1" applyBorder="1" applyAlignment="1">
      <alignment horizontal="left" vertical="center"/>
    </xf>
    <xf numFmtId="0" fontId="136" fillId="0" borderId="74" xfId="0" applyFont="1" applyBorder="1" applyAlignment="1" applyProtection="1">
      <alignment horizontal="left" vertical="center"/>
      <protection locked="0"/>
    </xf>
    <xf numFmtId="0" fontId="136" fillId="0" borderId="75" xfId="0" applyFont="1" applyBorder="1" applyAlignment="1">
      <alignment horizontal="left" vertical="center" wrapText="1" indent="2"/>
    </xf>
    <xf numFmtId="164" fontId="138" fillId="0" borderId="74" xfId="196" applyNumberFormat="1" applyFont="1" applyFill="1" applyBorder="1" applyAlignment="1">
      <alignment horizontal="center" vertical="center" shrinkToFit="1"/>
    </xf>
    <xf numFmtId="164" fontId="138" fillId="0" borderId="75" xfId="196" applyNumberFormat="1" applyFont="1" applyFill="1" applyBorder="1" applyAlignment="1">
      <alignment horizontal="center" vertical="center" shrinkToFit="1"/>
    </xf>
    <xf numFmtId="0" fontId="116" fillId="0" borderId="0" xfId="14" applyFont="1" applyAlignment="1">
      <alignment horizontal="center" vertical="center" wrapText="1"/>
    </xf>
    <xf numFmtId="0" fontId="116" fillId="0" borderId="3" xfId="14" applyFont="1" applyBorder="1" applyAlignment="1">
      <alignment horizontal="center" vertical="center" wrapText="1"/>
    </xf>
    <xf numFmtId="0" fontId="114" fillId="0" borderId="19" xfId="14" applyFont="1" applyBorder="1" applyAlignment="1">
      <alignment horizontal="center" vertical="center"/>
    </xf>
    <xf numFmtId="0" fontId="114" fillId="0" borderId="7" xfId="14" applyFont="1" applyBorder="1" applyAlignment="1">
      <alignment horizontal="center" vertical="center"/>
    </xf>
    <xf numFmtId="0" fontId="114" fillId="0" borderId="16" xfId="14" applyFont="1" applyBorder="1" applyAlignment="1">
      <alignment horizontal="center" vertical="center"/>
    </xf>
    <xf numFmtId="0" fontId="114" fillId="0" borderId="17" xfId="14" applyFont="1" applyBorder="1" applyAlignment="1">
      <alignment horizontal="center" vertical="center"/>
    </xf>
    <xf numFmtId="0" fontId="114" fillId="0" borderId="18" xfId="14" applyFont="1" applyBorder="1" applyAlignment="1">
      <alignment horizontal="center" vertical="center"/>
    </xf>
    <xf numFmtId="0" fontId="114" fillId="0" borderId="6" xfId="14" applyFont="1" applyBorder="1" applyAlignment="1">
      <alignment horizontal="center" vertical="center"/>
    </xf>
    <xf numFmtId="0" fontId="115" fillId="0" borderId="16" xfId="14" applyFont="1" applyBorder="1" applyAlignment="1">
      <alignment horizontal="center" vertical="center"/>
    </xf>
    <xf numFmtId="0" fontId="115" fillId="0" borderId="17" xfId="14" applyFont="1" applyBorder="1" applyAlignment="1">
      <alignment horizontal="center" vertical="center"/>
    </xf>
    <xf numFmtId="0" fontId="115" fillId="0" borderId="18" xfId="14" applyFont="1" applyBorder="1" applyAlignment="1">
      <alignment horizontal="center" vertical="center"/>
    </xf>
    <xf numFmtId="0" fontId="114" fillId="0" borderId="12" xfId="14" applyFont="1" applyBorder="1" applyAlignment="1">
      <alignment horizontal="center" vertical="center"/>
    </xf>
    <xf numFmtId="0" fontId="114" fillId="0" borderId="20" xfId="14" applyFont="1" applyBorder="1" applyAlignment="1">
      <alignment horizontal="center" vertical="center"/>
    </xf>
    <xf numFmtId="0" fontId="114" fillId="0" borderId="13" xfId="14" applyFont="1" applyBorder="1" applyAlignment="1">
      <alignment horizontal="center" vertical="center"/>
    </xf>
    <xf numFmtId="0" fontId="114" fillId="2" borderId="12" xfId="14" applyFont="1" applyFill="1" applyBorder="1" applyAlignment="1">
      <alignment horizontal="center" vertical="center"/>
    </xf>
    <xf numFmtId="0" fontId="114" fillId="2" borderId="20" xfId="14" applyFont="1" applyFill="1" applyBorder="1" applyAlignment="1">
      <alignment horizontal="center" vertical="center"/>
    </xf>
    <xf numFmtId="0" fontId="114" fillId="2" borderId="13" xfId="14" applyFont="1" applyFill="1" applyBorder="1" applyAlignment="1">
      <alignment horizontal="center" vertical="center"/>
    </xf>
    <xf numFmtId="0" fontId="114" fillId="2" borderId="19" xfId="14" applyFont="1" applyFill="1" applyBorder="1" applyAlignment="1">
      <alignment horizontal="center" vertical="center"/>
    </xf>
    <xf numFmtId="0" fontId="114" fillId="2" borderId="6" xfId="14" applyFont="1" applyFill="1" applyBorder="1" applyAlignment="1">
      <alignment horizontal="center" vertical="center"/>
    </xf>
    <xf numFmtId="0" fontId="114" fillId="2" borderId="7" xfId="14" applyFont="1" applyFill="1" applyBorder="1" applyAlignment="1">
      <alignment horizontal="center" vertical="center"/>
    </xf>
    <xf numFmtId="0" fontId="113" fillId="2" borderId="12" xfId="14" applyFont="1" applyFill="1" applyBorder="1" applyAlignment="1">
      <alignment horizontal="center" vertical="center"/>
    </xf>
    <xf numFmtId="0" fontId="113" fillId="2" borderId="20" xfId="14" applyFont="1" applyFill="1" applyBorder="1" applyAlignment="1">
      <alignment horizontal="center" vertical="center"/>
    </xf>
    <xf numFmtId="0" fontId="113" fillId="2" borderId="13" xfId="14" applyFont="1" applyFill="1" applyBorder="1" applyAlignment="1">
      <alignment horizontal="center" vertical="center"/>
    </xf>
    <xf numFmtId="0" fontId="113" fillId="2" borderId="19" xfId="14" applyFont="1" applyFill="1" applyBorder="1" applyAlignment="1">
      <alignment horizontal="center" vertical="center"/>
    </xf>
    <xf numFmtId="0" fontId="113" fillId="2" borderId="6" xfId="14" applyFont="1" applyFill="1" applyBorder="1" applyAlignment="1">
      <alignment horizontal="center" vertical="center"/>
    </xf>
    <xf numFmtId="0" fontId="113" fillId="2" borderId="7" xfId="14" applyFont="1" applyFill="1" applyBorder="1" applyAlignment="1">
      <alignment horizontal="center" vertical="center"/>
    </xf>
    <xf numFmtId="0" fontId="98" fillId="2" borderId="21" xfId="14" applyFont="1" applyFill="1" applyBorder="1" applyAlignment="1">
      <alignment horizontal="center" vertical="center" wrapText="1"/>
    </xf>
    <xf numFmtId="0" fontId="98" fillId="2" borderId="26" xfId="14" applyFont="1" applyFill="1" applyBorder="1" applyAlignment="1">
      <alignment horizontal="center" vertical="center" wrapText="1"/>
    </xf>
    <xf numFmtId="0" fontId="98" fillId="0" borderId="27" xfId="14" applyFont="1" applyBorder="1" applyAlignment="1">
      <alignment horizontal="center" vertical="center" wrapText="1"/>
    </xf>
    <xf numFmtId="0" fontId="98" fillId="0" borderId="53" xfId="14" applyFont="1" applyBorder="1" applyAlignment="1">
      <alignment horizontal="center" vertical="center" wrapText="1"/>
    </xf>
    <xf numFmtId="0" fontId="98" fillId="0" borderId="22" xfId="14" applyFont="1" applyBorder="1" applyAlignment="1">
      <alignment horizontal="center" vertical="center"/>
    </xf>
    <xf numFmtId="0" fontId="98" fillId="0" borderId="23" xfId="14" applyFont="1" applyBorder="1" applyAlignment="1">
      <alignment horizontal="center" vertical="center"/>
    </xf>
    <xf numFmtId="0" fontId="98" fillId="0" borderId="24" xfId="14" applyFont="1" applyBorder="1" applyAlignment="1">
      <alignment horizontal="center" vertical="center"/>
    </xf>
    <xf numFmtId="0" fontId="98" fillId="0" borderId="48" xfId="14" applyFont="1" applyBorder="1" applyAlignment="1">
      <alignment horizontal="center" vertical="center"/>
    </xf>
    <xf numFmtId="0" fontId="98" fillId="0" borderId="25" xfId="14" applyFont="1" applyBorder="1" applyAlignment="1">
      <alignment horizontal="center" vertical="center"/>
    </xf>
    <xf numFmtId="0" fontId="98" fillId="0" borderId="49" xfId="14" applyFont="1" applyBorder="1" applyAlignment="1">
      <alignment horizontal="center" vertical="center"/>
    </xf>
    <xf numFmtId="0" fontId="98" fillId="2" borderId="22" xfId="14" applyFont="1" applyFill="1" applyBorder="1" applyAlignment="1">
      <alignment horizontal="center" vertical="center"/>
    </xf>
    <xf numFmtId="0" fontId="98" fillId="2" borderId="23" xfId="14" applyFont="1" applyFill="1" applyBorder="1" applyAlignment="1">
      <alignment horizontal="center" vertical="center"/>
    </xf>
    <xf numFmtId="0" fontId="98" fillId="2" borderId="24" xfId="14" applyFont="1" applyFill="1" applyBorder="1" applyAlignment="1">
      <alignment horizontal="center" vertical="center"/>
    </xf>
    <xf numFmtId="0" fontId="98" fillId="0" borderId="63" xfId="14" applyFont="1" applyBorder="1" applyAlignment="1">
      <alignment horizontal="center" vertical="center"/>
    </xf>
    <xf numFmtId="0" fontId="98" fillId="0" borderId="64" xfId="14" applyFont="1" applyBorder="1" applyAlignment="1">
      <alignment horizontal="center" vertical="center"/>
    </xf>
    <xf numFmtId="0" fontId="100" fillId="6" borderId="51" xfId="14" applyFont="1" applyFill="1" applyBorder="1" applyAlignment="1">
      <alignment horizontal="center" vertical="center"/>
    </xf>
    <xf numFmtId="0" fontId="100" fillId="6" borderId="52" xfId="14" applyFont="1" applyFill="1" applyBorder="1" applyAlignment="1">
      <alignment horizontal="center" vertical="center"/>
    </xf>
    <xf numFmtId="0" fontId="116" fillId="2" borderId="4" xfId="14" applyFont="1" applyFill="1" applyBorder="1" applyAlignment="1">
      <alignment horizontal="center" vertical="center"/>
    </xf>
    <xf numFmtId="0" fontId="116" fillId="2" borderId="8" xfId="14" applyFont="1" applyFill="1" applyBorder="1" applyAlignment="1">
      <alignment horizontal="center" vertical="center"/>
    </xf>
    <xf numFmtId="0" fontId="124" fillId="2" borderId="4" xfId="14" applyFont="1" applyFill="1" applyBorder="1" applyAlignment="1">
      <alignment horizontal="center" vertical="center" wrapText="1"/>
    </xf>
    <xf numFmtId="0" fontId="124" fillId="2" borderId="8" xfId="14" applyFont="1" applyFill="1" applyBorder="1" applyAlignment="1">
      <alignment horizontal="center" vertical="center" wrapText="1"/>
    </xf>
    <xf numFmtId="0" fontId="117" fillId="2" borderId="4" xfId="14" applyFont="1" applyFill="1" applyBorder="1" applyAlignment="1">
      <alignment horizontal="center" vertical="center" wrapText="1"/>
    </xf>
    <xf numFmtId="0" fontId="117" fillId="2" borderId="8" xfId="14" applyFont="1" applyFill="1" applyBorder="1" applyAlignment="1">
      <alignment horizontal="center" vertical="center" wrapText="1"/>
    </xf>
    <xf numFmtId="0" fontId="98" fillId="0" borderId="4" xfId="14" applyFont="1" applyBorder="1" applyAlignment="1">
      <alignment horizontal="center" vertical="center" wrapText="1"/>
    </xf>
    <xf numFmtId="0" fontId="98" fillId="0" borderId="29" xfId="14" applyFont="1" applyBorder="1" applyAlignment="1">
      <alignment horizontal="center" vertical="center" wrapText="1"/>
    </xf>
    <xf numFmtId="0" fontId="112" fillId="2" borderId="4" xfId="14" applyFont="1" applyFill="1" applyBorder="1" applyAlignment="1">
      <alignment horizontal="center" vertical="center"/>
    </xf>
    <xf numFmtId="0" fontId="112" fillId="2" borderId="29" xfId="14" applyFont="1" applyFill="1" applyBorder="1" applyAlignment="1">
      <alignment horizontal="center" vertical="center"/>
    </xf>
    <xf numFmtId="0" fontId="112" fillId="2" borderId="8" xfId="14" applyFont="1" applyFill="1" applyBorder="1" applyAlignment="1">
      <alignment horizontal="center" vertical="center"/>
    </xf>
    <xf numFmtId="0" fontId="124" fillId="0" borderId="4" xfId="14" applyFont="1" applyBorder="1" applyAlignment="1">
      <alignment horizontal="center" vertical="center" wrapText="1"/>
    </xf>
    <xf numFmtId="0" fontId="124" fillId="0" borderId="29" xfId="14" applyFont="1" applyBorder="1" applyAlignment="1">
      <alignment horizontal="center" vertical="center" wrapText="1"/>
    </xf>
    <xf numFmtId="0" fontId="124" fillId="0" borderId="8" xfId="14" applyFont="1" applyBorder="1" applyAlignment="1">
      <alignment horizontal="center" vertical="center" wrapText="1"/>
    </xf>
    <xf numFmtId="0" fontId="117" fillId="2" borderId="29" xfId="14" applyFont="1" applyFill="1" applyBorder="1" applyAlignment="1">
      <alignment horizontal="center" vertical="center" wrapText="1"/>
    </xf>
    <xf numFmtId="0" fontId="98" fillId="0" borderId="16" xfId="14" applyFont="1" applyBorder="1" applyAlignment="1">
      <alignment horizontal="left" vertical="center"/>
    </xf>
    <xf numFmtId="0" fontId="98" fillId="0" borderId="36" xfId="14" applyFont="1" applyBorder="1" applyAlignment="1">
      <alignment horizontal="left" vertical="center"/>
    </xf>
    <xf numFmtId="0" fontId="98" fillId="8" borderId="63" xfId="14" applyFont="1" applyFill="1" applyBorder="1" applyAlignment="1">
      <alignment horizontal="center" vertical="center"/>
    </xf>
    <xf numFmtId="0" fontId="98" fillId="8" borderId="64" xfId="14" applyFont="1" applyFill="1" applyBorder="1" applyAlignment="1">
      <alignment horizontal="center" vertical="center"/>
    </xf>
    <xf numFmtId="0" fontId="98" fillId="0" borderId="50" xfId="14" applyFont="1" applyBorder="1" applyAlignment="1">
      <alignment horizontal="left" vertical="center"/>
    </xf>
    <xf numFmtId="0" fontId="100" fillId="2" borderId="22" xfId="14" applyFont="1" applyFill="1" applyBorder="1" applyAlignment="1">
      <alignment horizontal="center" vertical="center"/>
    </xf>
    <xf numFmtId="0" fontId="100" fillId="2" borderId="23" xfId="14" applyFont="1" applyFill="1" applyBorder="1" applyAlignment="1">
      <alignment horizontal="center" vertical="center"/>
    </xf>
    <xf numFmtId="0" fontId="100" fillId="2" borderId="24" xfId="14" applyFont="1" applyFill="1" applyBorder="1" applyAlignment="1">
      <alignment horizontal="center" vertical="center"/>
    </xf>
    <xf numFmtId="0" fontId="100" fillId="2" borderId="5" xfId="14" applyFont="1" applyFill="1" applyBorder="1" applyAlignment="1">
      <alignment horizontal="center" vertical="center"/>
    </xf>
    <xf numFmtId="0" fontId="100" fillId="2" borderId="4" xfId="14" applyFont="1" applyFill="1" applyBorder="1" applyAlignment="1">
      <alignment horizontal="center" vertical="center"/>
    </xf>
    <xf numFmtId="0" fontId="124" fillId="2" borderId="29" xfId="14" applyFont="1" applyFill="1" applyBorder="1" applyAlignment="1">
      <alignment horizontal="center" vertical="center" wrapText="1"/>
    </xf>
    <xf numFmtId="0" fontId="98" fillId="0" borderId="31" xfId="14" applyFont="1" applyBorder="1" applyAlignment="1">
      <alignment horizontal="center" vertical="center"/>
    </xf>
    <xf numFmtId="0" fontId="100" fillId="6" borderId="32" xfId="14" applyFont="1" applyFill="1" applyBorder="1" applyAlignment="1">
      <alignment horizontal="center" vertical="center"/>
    </xf>
    <xf numFmtId="0" fontId="100" fillId="6" borderId="33" xfId="14" applyFont="1" applyFill="1" applyBorder="1" applyAlignment="1">
      <alignment horizontal="center" vertical="center"/>
    </xf>
    <xf numFmtId="0" fontId="100" fillId="6" borderId="38" xfId="14" applyFont="1" applyFill="1" applyBorder="1" applyAlignment="1">
      <alignment horizontal="center" vertical="center"/>
    </xf>
    <xf numFmtId="0" fontId="120" fillId="2" borderId="4" xfId="14" applyFont="1" applyFill="1" applyBorder="1" applyAlignment="1">
      <alignment horizontal="center" vertical="center" wrapText="1"/>
    </xf>
    <xf numFmtId="0" fontId="100" fillId="6" borderId="57" xfId="14" applyFont="1" applyFill="1" applyBorder="1" applyAlignment="1">
      <alignment horizontal="center" vertical="center"/>
    </xf>
    <xf numFmtId="0" fontId="100" fillId="6" borderId="62" xfId="14" applyFont="1" applyFill="1" applyBorder="1" applyAlignment="1">
      <alignment horizontal="center" vertical="center"/>
    </xf>
    <xf numFmtId="0" fontId="116" fillId="2" borderId="29" xfId="14" applyFont="1" applyFill="1" applyBorder="1" applyAlignment="1">
      <alignment horizontal="center" vertical="center"/>
    </xf>
    <xf numFmtId="0" fontId="98" fillId="0" borderId="61" xfId="14" applyFont="1" applyBorder="1" applyAlignment="1">
      <alignment horizontal="left" vertical="center"/>
    </xf>
    <xf numFmtId="0" fontId="98" fillId="0" borderId="55" xfId="14" applyFont="1" applyBorder="1" applyAlignment="1">
      <alignment horizontal="left" vertical="center"/>
    </xf>
    <xf numFmtId="0" fontId="98" fillId="2" borderId="4" xfId="14" applyFont="1" applyFill="1" applyBorder="1" applyAlignment="1">
      <alignment horizontal="center" vertical="center"/>
    </xf>
    <xf numFmtId="0" fontId="98" fillId="2" borderId="29" xfId="14" applyFont="1" applyFill="1" applyBorder="1" applyAlignment="1">
      <alignment horizontal="center" vertical="center"/>
    </xf>
    <xf numFmtId="0" fontId="98" fillId="2" borderId="8" xfId="14" applyFont="1" applyFill="1" applyBorder="1" applyAlignment="1">
      <alignment horizontal="center" vertical="center"/>
    </xf>
    <xf numFmtId="0" fontId="98" fillId="0" borderId="18" xfId="14" applyFont="1" applyBorder="1" applyAlignment="1">
      <alignment horizontal="center" vertical="center"/>
    </xf>
    <xf numFmtId="0" fontId="98" fillId="0" borderId="61" xfId="14" applyFont="1" applyBorder="1" applyAlignment="1">
      <alignment horizontal="center" vertical="center"/>
    </xf>
    <xf numFmtId="0" fontId="98" fillId="0" borderId="55" xfId="14" applyFont="1" applyBorder="1" applyAlignment="1">
      <alignment horizontal="center" vertical="center"/>
    </xf>
    <xf numFmtId="0" fontId="98" fillId="0" borderId="18" xfId="14" applyFont="1" applyBorder="1" applyAlignment="1">
      <alignment horizontal="left" vertical="center"/>
    </xf>
    <xf numFmtId="0" fontId="107" fillId="5" borderId="27" xfId="14" applyFont="1" applyFill="1" applyBorder="1" applyAlignment="1">
      <alignment horizontal="center" vertical="center"/>
    </xf>
    <xf numFmtId="0" fontId="107" fillId="5" borderId="0" xfId="14" applyFont="1" applyFill="1" applyAlignment="1">
      <alignment horizontal="center" vertical="center"/>
    </xf>
    <xf numFmtId="0" fontId="107" fillId="5" borderId="11" xfId="14" applyFont="1" applyFill="1" applyBorder="1" applyAlignment="1">
      <alignment horizontal="center" vertical="center"/>
    </xf>
    <xf numFmtId="0" fontId="107" fillId="5" borderId="3" xfId="14" applyFont="1" applyFill="1" applyBorder="1" applyAlignment="1">
      <alignment horizontal="center" vertical="center"/>
    </xf>
    <xf numFmtId="0" fontId="98" fillId="0" borderId="22" xfId="14" applyFont="1" applyBorder="1" applyAlignment="1">
      <alignment horizontal="left" vertical="center"/>
    </xf>
    <xf numFmtId="0" fontId="98" fillId="0" borderId="37" xfId="14" applyFont="1" applyBorder="1" applyAlignment="1">
      <alignment horizontal="left" vertical="center"/>
    </xf>
    <xf numFmtId="0" fontId="98" fillId="0" borderId="30" xfId="14" applyFont="1" applyBorder="1" applyAlignment="1">
      <alignment vertical="center"/>
    </xf>
    <xf numFmtId="0" fontId="98" fillId="0" borderId="2" xfId="14" applyFont="1" applyBorder="1" applyAlignment="1">
      <alignment vertical="center"/>
    </xf>
    <xf numFmtId="0" fontId="98" fillId="0" borderId="30" xfId="14" applyFont="1" applyBorder="1" applyAlignment="1">
      <alignment horizontal="left" vertical="center"/>
    </xf>
    <xf numFmtId="0" fontId="98" fillId="0" borderId="2" xfId="14" applyFont="1" applyBorder="1" applyAlignment="1">
      <alignment horizontal="left" vertical="center"/>
    </xf>
    <xf numFmtId="0" fontId="110" fillId="0" borderId="1" xfId="14" applyFont="1" applyBorder="1" applyAlignment="1">
      <alignment horizontal="center" vertical="center"/>
    </xf>
    <xf numFmtId="0" fontId="98" fillId="0" borderId="24" xfId="14" applyFont="1" applyBorder="1" applyAlignment="1">
      <alignment horizontal="left" vertical="center"/>
    </xf>
    <xf numFmtId="0" fontId="98" fillId="0" borderId="31" xfId="14" applyFont="1" applyBorder="1" applyAlignment="1">
      <alignment vertical="center"/>
    </xf>
    <xf numFmtId="0" fontId="98" fillId="0" borderId="31" xfId="14" applyFont="1" applyBorder="1" applyAlignment="1">
      <alignment horizontal="left" vertical="center"/>
    </xf>
    <xf numFmtId="0" fontId="98" fillId="4" borderId="32" xfId="14" applyFont="1" applyFill="1" applyBorder="1" applyAlignment="1">
      <alignment vertical="center"/>
    </xf>
    <xf numFmtId="0" fontId="98" fillId="4" borderId="33" xfId="14" applyFont="1" applyFill="1" applyBorder="1" applyAlignment="1">
      <alignment vertical="center"/>
    </xf>
    <xf numFmtId="0" fontId="98" fillId="4" borderId="38" xfId="14" applyFont="1" applyFill="1" applyBorder="1" applyAlignment="1">
      <alignment vertical="center"/>
    </xf>
    <xf numFmtId="0" fontId="109" fillId="0" borderId="1" xfId="14" applyFont="1" applyBorder="1" applyAlignment="1">
      <alignment horizontal="center"/>
    </xf>
    <xf numFmtId="0" fontId="109" fillId="0" borderId="2" xfId="14" applyFont="1" applyBorder="1" applyAlignment="1">
      <alignment horizontal="center"/>
    </xf>
    <xf numFmtId="0" fontId="109" fillId="0" borderId="46" xfId="14" applyFont="1" applyBorder="1" applyAlignment="1">
      <alignment horizontal="center"/>
    </xf>
    <xf numFmtId="0" fontId="109" fillId="0" borderId="43" xfId="14" applyFont="1" applyBorder="1" applyAlignment="1">
      <alignment horizontal="center"/>
    </xf>
    <xf numFmtId="0" fontId="129" fillId="0" borderId="1" xfId="0" applyFont="1" applyBorder="1" applyAlignment="1">
      <alignment horizontal="left" vertical="center"/>
    </xf>
    <xf numFmtId="0" fontId="129" fillId="0" borderId="0" xfId="0" applyFont="1" applyAlignment="1">
      <alignment horizontal="center" wrapText="1"/>
    </xf>
    <xf numFmtId="0" fontId="129" fillId="0" borderId="0" xfId="0" applyFont="1" applyAlignment="1">
      <alignment horizontal="center" vertical="center" wrapText="1"/>
    </xf>
    <xf numFmtId="0" fontId="130" fillId="0" borderId="0" xfId="14" applyFont="1" applyAlignment="1">
      <alignment horizontal="center" vertical="center" wrapText="1"/>
    </xf>
    <xf numFmtId="0" fontId="131" fillId="0" borderId="0" xfId="0" applyFont="1" applyAlignment="1">
      <alignment horizontal="left"/>
    </xf>
    <xf numFmtId="0" fontId="130" fillId="0" borderId="10" xfId="194" applyFont="1" applyBorder="1" applyAlignment="1">
      <alignment horizontal="center" vertical="center" wrapText="1"/>
    </xf>
    <xf numFmtId="0" fontId="130" fillId="0" borderId="9" xfId="194" applyFont="1" applyBorder="1" applyAlignment="1">
      <alignment horizontal="center" vertical="center" wrapText="1"/>
    </xf>
    <xf numFmtId="0" fontId="129" fillId="0" borderId="2" xfId="0" applyFont="1" applyBorder="1" applyAlignment="1">
      <alignment horizontal="left" vertical="center"/>
    </xf>
    <xf numFmtId="0" fontId="129" fillId="0" borderId="43" xfId="0" applyFont="1" applyBorder="1" applyAlignment="1">
      <alignment horizontal="left" vertical="center"/>
    </xf>
    <xf numFmtId="0" fontId="132" fillId="0" borderId="2" xfId="0" applyFont="1" applyBorder="1" applyAlignment="1">
      <alignment horizontal="center" vertical="center"/>
    </xf>
    <xf numFmtId="0" fontId="132" fillId="0" borderId="46" xfId="0" applyFont="1" applyBorder="1" applyAlignment="1">
      <alignment horizontal="center" vertical="center"/>
    </xf>
    <xf numFmtId="0" fontId="132" fillId="0" borderId="43" xfId="0" applyFont="1" applyBorder="1" applyAlignment="1">
      <alignment horizontal="center" vertical="center"/>
    </xf>
    <xf numFmtId="0" fontId="104" fillId="0" borderId="2" xfId="0" applyFont="1" applyBorder="1" applyAlignment="1">
      <alignment horizontal="center" vertical="center"/>
    </xf>
    <xf numFmtId="0" fontId="104" fillId="0" borderId="46" xfId="0" applyFont="1" applyBorder="1" applyAlignment="1">
      <alignment horizontal="center" vertical="center"/>
    </xf>
    <xf numFmtId="0" fontId="104" fillId="0" borderId="43" xfId="0" applyFont="1" applyBorder="1" applyAlignment="1">
      <alignment horizontal="center" vertical="center"/>
    </xf>
    <xf numFmtId="0" fontId="103" fillId="0" borderId="0" xfId="0" applyNumberFormat="1" applyFont="1" applyAlignment="1">
      <alignment horizontal="left" vertical="center" wrapText="1"/>
    </xf>
    <xf numFmtId="0" fontId="134" fillId="0" borderId="0" xfId="0" applyFont="1" applyAlignment="1">
      <alignment horizontal="left" vertical="center"/>
    </xf>
  </cellXfs>
  <cellStyles count="197">
    <cellStyle name="Dziesiętny 2" xfId="29"/>
    <cellStyle name="Dziesiętny 2 2" xfId="73"/>
    <cellStyle name="Dziesiętny 3" xfId="59"/>
    <cellStyle name="Normalny" xfId="0" builtinId="0"/>
    <cellStyle name="Normalny 10" xfId="24"/>
    <cellStyle name="Normalny 10 2" xfId="68"/>
    <cellStyle name="Normalny 11" xfId="37"/>
    <cellStyle name="Normalny 11 2" xfId="38"/>
    <cellStyle name="Normalny 11 2 2" xfId="81"/>
    <cellStyle name="Normalny 11 3" xfId="80"/>
    <cellStyle name="Normalny 12" xfId="39"/>
    <cellStyle name="Normalny 12 2" xfId="82"/>
    <cellStyle name="Normalny 13" xfId="42"/>
    <cellStyle name="Normalny 13 2" xfId="43"/>
    <cellStyle name="Normalny 13 2 2" xfId="86"/>
    <cellStyle name="Normalny 13 3" xfId="44"/>
    <cellStyle name="Normalny 13 3 2" xfId="45"/>
    <cellStyle name="Normalny 13 3 2 2" xfId="88"/>
    <cellStyle name="Normalny 13 3 3" xfId="87"/>
    <cellStyle name="Normalny 13 4" xfId="85"/>
    <cellStyle name="Normalny 14" xfId="48"/>
    <cellStyle name="Normalny 14 2" xfId="91"/>
    <cellStyle name="Normalny 15" xfId="49"/>
    <cellStyle name="Normalny 15 2" xfId="50"/>
    <cellStyle name="Normalny 15 2 2" xfId="53"/>
    <cellStyle name="Normalny 15 2 2 2" xfId="95"/>
    <cellStyle name="Normalny 15 2 3" xfId="93"/>
    <cellStyle name="Normalny 15 3" xfId="92"/>
    <cellStyle name="Normalny 16" xfId="51"/>
    <cellStyle name="Normalny 16 2" xfId="94"/>
    <cellStyle name="Normalny 17" xfId="102"/>
    <cellStyle name="Normalny 18" xfId="105"/>
    <cellStyle name="Normalny 18 2" xfId="106"/>
    <cellStyle name="Normalny 18 2 2" xfId="108"/>
    <cellStyle name="Normalny 18 2 2 2" xfId="111"/>
    <cellStyle name="Normalny 18 2 2 2 2" xfId="114"/>
    <cellStyle name="Normalny 18 2 2 2 3" xfId="115"/>
    <cellStyle name="Normalny 18 2 2 2 3 2" xfId="116"/>
    <cellStyle name="Normalny 18 2 2 2 3 2 2" xfId="117"/>
    <cellStyle name="Normalny 18 2 2 2 3 2 2 2" xfId="118"/>
    <cellStyle name="Normalny 18 2 2 2 3 2 2 2 2" xfId="119"/>
    <cellStyle name="Normalny 18 2 2 2 3 2 2 2 4" xfId="134"/>
    <cellStyle name="Normalny 18 2 2 2 3 2 3" xfId="130"/>
    <cellStyle name="Normalny 18 2 2 2 3 2 3 2" xfId="131"/>
    <cellStyle name="Normalny 18 2 2 2 3 2 4" xfId="137"/>
    <cellStyle name="Normalny 18 2 2 2 3 2 4 2" xfId="142"/>
    <cellStyle name="Normalny 18 2 2 2 3 2 4 2 2" xfId="145"/>
    <cellStyle name="Normalny 18 2 2 2 3 2 4 3" xfId="146"/>
    <cellStyle name="Normalny 18 2 2 2 3 2 4 4" xfId="149"/>
    <cellStyle name="Normalny 18 2 2 2 3 2 4 5" xfId="150"/>
    <cellStyle name="Normalny 18 2 2 2 3 2 4 6" xfId="151"/>
    <cellStyle name="Normalny 18 2 2 2 3 2 4 6 3" xfId="154"/>
    <cellStyle name="Normalny 18 2 2 2 3 2 4 6 3 2" xfId="159"/>
    <cellStyle name="Normalny 18 2 2 2 3 2 4 6 3 2 2" xfId="162"/>
    <cellStyle name="Normalny 18 2 2 2 3 2 4 6 3 2 3" xfId="163"/>
    <cellStyle name="Normalny 18 2 2 2 3 2 4 6 3 2 4" xfId="164"/>
    <cellStyle name="Normalny 18 2 2 2 3 2 4 6 3 2 4 2" xfId="165"/>
    <cellStyle name="Normalny 18 2 2 2 3 2 4 6 3 2 4 2 2" xfId="167"/>
    <cellStyle name="Normalny 18 2 2 2 3 2 4 6 3 2 4 2 3" xfId="168"/>
    <cellStyle name="Normalny 18 2 2 2 3 2 4 6 3 2 4 2 3 2" xfId="169"/>
    <cellStyle name="Normalny 18 2 2 2 3 2 4 6 3 2 4 2 3 3" xfId="170"/>
    <cellStyle name="Normalny 18 2 2 2 3 2 4 6 3 2 4 2 3 4" xfId="171"/>
    <cellStyle name="Normalny 18 2 2 2 3 2 4 6 3 2 4 2 3 5" xfId="172"/>
    <cellStyle name="Normalny 18 2 2 2 3 2 4 6 3 2 4 2 3 6" xfId="173"/>
    <cellStyle name="Normalny 18 2 2 2 3 2 4 6 3 2 4 2 3 7" xfId="174"/>
    <cellStyle name="Normalny 18 2 2 2 3 2 4 6 3 2 4 2 3 7 2" xfId="177"/>
    <cellStyle name="Normalny 18 2 2 2 3 2 4 6 3 2 4 2 3 7 2 2" xfId="178"/>
    <cellStyle name="Normalny 18 2 2 2 3 2 4 6 3 2 4 2 3 7 2 2 2" xfId="179"/>
    <cellStyle name="Normalny 18 2 2 2 3 2 4 6 3 2 4 2 3 7 2 2 3" xfId="186"/>
    <cellStyle name="Normalny 18 2 2 2 3 2 4 6 3 2 4 2 3 7 2 2 3 2" xfId="188"/>
    <cellStyle name="Normalny 18 2 2 2 3 2 4 6 3 2 4 2 3 7 2 2 3 3" xfId="189"/>
    <cellStyle name="Normalny 18 2 2 2 3 2 4 6 3 2 4 2 3 7 2 2 3 3 2" xfId="190"/>
    <cellStyle name="Normalny 18 2 2 2 3 2 4 6 3 2 4 2 3 7 2 2 3 3 2 2" xfId="191"/>
    <cellStyle name="Normalny 18 2 2 2 3 2 4 6 3 2 4 2 3 7 2 2 3 3 2 3" xfId="192"/>
    <cellStyle name="Normalny 18 2 2 2 3 2 4 6 3 2 4 2 3 7 2 2 4" xfId="187"/>
    <cellStyle name="Normalny 18 2 2 2 3 2 4 6 3 2 4 3" xfId="166"/>
    <cellStyle name="Normalny 18 2 2 3" xfId="112"/>
    <cellStyle name="Normalny 18 2 2 3 2" xfId="127"/>
    <cellStyle name="Normalny 18 2 2 4" xfId="113"/>
    <cellStyle name="Normalny 2" xfId="3"/>
    <cellStyle name="Normalny 2 2" xfId="4"/>
    <cellStyle name="Normalny 2 2 2" xfId="9"/>
    <cellStyle name="Normalny 2 2 3" xfId="10"/>
    <cellStyle name="Normalny 2 3" xfId="11"/>
    <cellStyle name="Normalny 2 3 2" xfId="52"/>
    <cellStyle name="Normalny 2 4" xfId="14"/>
    <cellStyle name="Normalny 3" xfId="5"/>
    <cellStyle name="Normalny 3 2" xfId="6"/>
    <cellStyle name="Normalny 3 2 2" xfId="7"/>
    <cellStyle name="Normalny 3 2 3" xfId="58"/>
    <cellStyle name="Normalny 4" xfId="8"/>
    <cellStyle name="Normalny 5" xfId="1"/>
    <cellStyle name="Normalny 5 2" xfId="12"/>
    <cellStyle name="Normalny 5 2 2" xfId="18"/>
    <cellStyle name="Normalny 5 2 2 2" xfId="22"/>
    <cellStyle name="Normalny 5 2 2 2 2" xfId="26"/>
    <cellStyle name="Normalny 5 2 2 2 2 2" xfId="36"/>
    <cellStyle name="Normalny 5 2 2 2 2 2 2" xfId="41"/>
    <cellStyle name="Normalny 5 2 2 2 2 2 2 2" xfId="47"/>
    <cellStyle name="Normalny 5 2 2 2 2 2 2 2 2" xfId="90"/>
    <cellStyle name="Normalny 5 2 2 2 2 2 2 2 2 2" xfId="99"/>
    <cellStyle name="Normalny 5 2 2 2 2 2 2 2 2 2 2" xfId="104"/>
    <cellStyle name="Normalny 5 2 2 2 2 2 2 2 2 2 2 2" xfId="110"/>
    <cellStyle name="Normalny 5 2 2 2 2 2 2 2 2 2 2 2 2" xfId="121"/>
    <cellStyle name="Normalny 5 2 2 2 2 2 2 2 2 2 2 2 2 2" xfId="129"/>
    <cellStyle name="Normalny 5 2 2 2 2 2 2 2 2 2 2 2 3" xfId="133"/>
    <cellStyle name="Normalny 5 2 2 2 2 2 2 2 2 2 2 2 3 2" xfId="136"/>
    <cellStyle name="Normalny 5 2 2 2 2 2 2 2 2 2 2 2 3 3" xfId="139"/>
    <cellStyle name="Normalny 5 2 2 2 2 2 2 2 2 2 2 2 3 3 2" xfId="141"/>
    <cellStyle name="Normalny 5 2 2 2 2 2 2 2 2 2 2 2 3 3 2 2" xfId="144"/>
    <cellStyle name="Normalny 5 2 2 2 2 2 2 2 2 2 2 2 3 3 2 2 2" xfId="148"/>
    <cellStyle name="Normalny 5 2 2 2 2 2 2 2 2 2 2 2 3 3 2 2 2 2" xfId="153"/>
    <cellStyle name="Normalny 5 2 2 2 2 2 2 2 2 2 2 2 3 3 3" xfId="158"/>
    <cellStyle name="Normalny 5 2 2 2 2 2 2 2 2 2 2 2 3 3 3 2" xfId="161"/>
    <cellStyle name="Normalny 5 2 2 2 2 2 2 2 2 2 2 2 3 3 3 2 2" xfId="176"/>
    <cellStyle name="Normalny 5 2 2 2 2 2 2 2 2 2 2 2 3 3 3 2 2 2" xfId="181"/>
    <cellStyle name="Normalny 5 2 2 2 2 2 2 2 2 2 2 2 3 3 3 2 2 2 2" xfId="185"/>
    <cellStyle name="Normalny 5 2 2 2 2 2 2 2 2 2 2 2 3 3 3 2 2 2 2 2" xfId="195"/>
    <cellStyle name="Normalny 5 2 2 2 2 2 2 2 2 2 2 2 3 3 3 2 2 3" xfId="183"/>
    <cellStyle name="Normalny 5 2 2 2 2 2 2 2 2 2 2 2 3 4" xfId="156"/>
    <cellStyle name="Normalny 5 2 2 2 2 2 2 3" xfId="84"/>
    <cellStyle name="Normalny 5 2 2 2 2 2 3" xfId="79"/>
    <cellStyle name="Normalny 5 2 2 2 2 3" xfId="70"/>
    <cellStyle name="Normalny 5 2 2 2 3" xfId="66"/>
    <cellStyle name="Normalny 5 2 2 3" xfId="27"/>
    <cellStyle name="Normalny 5 2 2 3 2" xfId="71"/>
    <cellStyle name="Normalny 5 2 2 4" xfId="62"/>
    <cellStyle name="Normalny 5 2 2 5" xfId="124"/>
    <cellStyle name="Normalny 5 2 3" xfId="31"/>
    <cellStyle name="Normalny 5 2 3 2" xfId="33"/>
    <cellStyle name="Normalny 5 2 3 2 2" xfId="55"/>
    <cellStyle name="Normalny 5 2 3 2 2 2" xfId="97"/>
    <cellStyle name="Normalny 5 2 3 2 3" xfId="77"/>
    <cellStyle name="Normalny 5 2 3 3" xfId="75"/>
    <cellStyle name="Normalny 5 2 4" xfId="60"/>
    <cellStyle name="Normalny 5 2 5" xfId="100"/>
    <cellStyle name="Normalny 5 2 6" xfId="107"/>
    <cellStyle name="Normalny 5 2 7" xfId="122"/>
    <cellStyle name="Normalny 5 2 7 2" xfId="125"/>
    <cellStyle name="Normalny 5 3" xfId="19"/>
    <cellStyle name="Normalny 5 3 2" xfId="21"/>
    <cellStyle name="Normalny 5 3 2 2" xfId="25"/>
    <cellStyle name="Normalny 5 3 2 2 2" xfId="35"/>
    <cellStyle name="Normalny 5 3 2 2 2 2" xfId="40"/>
    <cellStyle name="Normalny 5 3 2 2 2 2 2" xfId="46"/>
    <cellStyle name="Normalny 5 3 2 2 2 2 2 2" xfId="89"/>
    <cellStyle name="Normalny 5 3 2 2 2 2 2 2 2" xfId="98"/>
    <cellStyle name="Normalny 5 3 2 2 2 2 2 2 2 2" xfId="103"/>
    <cellStyle name="Normalny 5 3 2 2 2 2 2 2 2 2 2" xfId="109"/>
    <cellStyle name="Normalny 5 3 2 2 2 2 2 2 2 2 2 2" xfId="120"/>
    <cellStyle name="Normalny 5 3 2 2 2 2 2 2 2 2 2 2 2" xfId="128"/>
    <cellStyle name="Normalny 5 3 2 2 2 2 2 2 2 2 2 3" xfId="132"/>
    <cellStyle name="Normalny 5 3 2 2 2 2 2 2 2 2 2 3 2" xfId="135"/>
    <cellStyle name="Normalny 5 3 2 2 2 2 2 2 2 2 2 3 3" xfId="138"/>
    <cellStyle name="Normalny 5 3 2 2 2 2 2 2 2 2 2 3 3 2" xfId="140"/>
    <cellStyle name="Normalny 5 3 2 2 2 2 2 2 2 2 2 3 3 2 2" xfId="143"/>
    <cellStyle name="Normalny 5 3 2 2 2 2 2 2 2 2 2 3 3 2 2 2" xfId="147"/>
    <cellStyle name="Normalny 5 3 2 2 2 2 2 2 2 2 2 3 3 2 2 2 2" xfId="152"/>
    <cellStyle name="Normalny 5 3 2 2 2 2 2 2 2 2 2 3 3 3" xfId="157"/>
    <cellStyle name="Normalny 5 3 2 2 2 2 2 2 2 2 2 3 3 3 2" xfId="160"/>
    <cellStyle name="Normalny 5 3 2 2 2 2 2 2 2 2 2 3 3 3 2 2" xfId="175"/>
    <cellStyle name="Normalny 5 3 2 2 2 2 2 2 2 2 2 3 3 3 2 2 2" xfId="180"/>
    <cellStyle name="Normalny 5 3 2 2 2 2 2 2 2 2 2 3 3 3 2 2 2 2" xfId="184"/>
    <cellStyle name="Normalny 5 3 2 2 2 2 2 2 2 2 2 3 3 3 2 2 2 2 2" xfId="194"/>
    <cellStyle name="Normalny 5 3 2 2 2 2 2 2 2 2 2 3 3 3 2 2 3" xfId="182"/>
    <cellStyle name="Normalny 5 3 2 2 2 2 2 2 2 2 2 3 4" xfId="155"/>
    <cellStyle name="Normalny 5 3 2 2 2 2 3" xfId="83"/>
    <cellStyle name="Normalny 5 3 2 2 2 3" xfId="78"/>
    <cellStyle name="Normalny 5 3 2 2 3" xfId="69"/>
    <cellStyle name="Normalny 5 3 2 3" xfId="65"/>
    <cellStyle name="Normalny 5 3 3" xfId="28"/>
    <cellStyle name="Normalny 5 3 3 2" xfId="72"/>
    <cellStyle name="Normalny 5 3 4" xfId="63"/>
    <cellStyle name="Normalny 5 4" xfId="30"/>
    <cellStyle name="Normalny 5 4 2" xfId="32"/>
    <cellStyle name="Normalny 5 4 2 2" xfId="54"/>
    <cellStyle name="Normalny 5 4 2 2 2" xfId="96"/>
    <cellStyle name="Normalny 5 4 2 3" xfId="76"/>
    <cellStyle name="Normalny 5 4 3" xfId="74"/>
    <cellStyle name="Normalny 5 5" xfId="56"/>
    <cellStyle name="Normalny 6" xfId="15"/>
    <cellStyle name="Normalny 6 2" xfId="196"/>
    <cellStyle name="Normalny 7" xfId="16"/>
    <cellStyle name="Normalny 8" xfId="17"/>
    <cellStyle name="Normalny 9" xfId="23"/>
    <cellStyle name="Normalny 9 2" xfId="67"/>
    <cellStyle name="Procentowy" xfId="193" builtinId="5"/>
    <cellStyle name="Procentowy 2" xfId="2"/>
    <cellStyle name="Procentowy 2 2" xfId="13"/>
    <cellStyle name="Procentowy 2 2 2" xfId="61"/>
    <cellStyle name="Procentowy 2 3" xfId="20"/>
    <cellStyle name="Procentowy 2 3 2" xfId="64"/>
    <cellStyle name="Procentowy 2 4" xfId="57"/>
    <cellStyle name="Procentowy 2 5" xfId="101"/>
    <cellStyle name="Procentowy 2 6" xfId="123"/>
    <cellStyle name="Procentowy 2 6 2" xfId="126"/>
    <cellStyle name="Procentowy 3" xfId="34"/>
  </cellStyles>
  <dxfs count="0"/>
  <tableStyles count="0" defaultTableStyle="TableStyleMedium9" defaultPivotStyle="PivotStyleLight16"/>
  <colors>
    <mruColors>
      <color rgb="FFCC99FF"/>
      <color rgb="FFCC66FF"/>
      <color rgb="FFCCFF66"/>
      <color rgb="FFCCFFFF"/>
      <color rgb="FFE5E5FF"/>
      <color rgb="FFFFFF99"/>
      <color rgb="FF9966FF"/>
      <color rgb="FFFF66FF"/>
      <color rgb="FF00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  <cell r="I2" t="str">
            <v>Wskaźnik spłaty zobowiązań uwzględniający art. 28 ustawy z dnia 5 sierpnia 2022 r. o dodatku węglowym (Dz.U.2022.1692), wyliczony dla WPF złożonych na wzorze Dz.U. 2020.1381/2021.1927 przed aktualizacją formuł.</v>
          </cell>
        </row>
        <row r="3">
          <cell r="I3" t="str">
            <v>NIE ANALIZOWAĆ PONIŻSZEJ TABELI (dane w arkukszu "WPF_Bazowy" mają wyliczone wskaźniki w pozycji 8.1 z uwzględnieniem art. 28 ustawy o dodatku węglowym)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  <row r="11">
          <cell r="O11">
            <v>1092716516</v>
          </cell>
          <cell r="P11">
            <v>1029128927</v>
          </cell>
          <cell r="Q11">
            <v>1066677684</v>
          </cell>
        </row>
        <row r="15">
          <cell r="O15">
            <v>217686872</v>
          </cell>
          <cell r="P15">
            <v>182628663</v>
          </cell>
          <cell r="Q15">
            <v>189645636</v>
          </cell>
        </row>
        <row r="24">
          <cell r="O24">
            <v>16085733</v>
          </cell>
          <cell r="P24">
            <v>16550191</v>
          </cell>
          <cell r="Q24">
            <v>17027274</v>
          </cell>
        </row>
        <row r="25">
          <cell r="O25">
            <v>0</v>
          </cell>
          <cell r="P25">
            <v>0</v>
          </cell>
          <cell r="Q25">
            <v>0</v>
          </cell>
        </row>
        <row r="63">
          <cell r="O63">
            <v>6.1699999999999998E-2</v>
          </cell>
          <cell r="P63">
            <v>6.2700000000000006E-2</v>
          </cell>
          <cell r="Q63">
            <v>4.7300000000000002E-2</v>
          </cell>
        </row>
        <row r="69">
          <cell r="O69">
            <v>0.35460000000000003</v>
          </cell>
          <cell r="P69">
            <v>0.34029999999999999</v>
          </cell>
          <cell r="Q69">
            <v>0.32490000000000002</v>
          </cell>
        </row>
        <row r="70">
          <cell r="O70">
            <v>0.41299999999999998</v>
          </cell>
          <cell r="P70">
            <v>0.3987</v>
          </cell>
          <cell r="Q70">
            <v>0.32490000000000002</v>
          </cell>
        </row>
        <row r="111">
          <cell r="O111">
            <v>0</v>
          </cell>
          <cell r="P111">
            <v>0</v>
          </cell>
          <cell r="Q111">
            <v>0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108"/>
  <sheetViews>
    <sheetView view="pageBreakPreview" zoomScale="55" zoomScaleNormal="60" zoomScaleSheetLayoutView="55" zoomScalePageLayoutView="60" workbookViewId="0">
      <pane xSplit="8" ySplit="4" topLeftCell="AM5" activePane="bottomRight" state="frozen"/>
      <selection activeCell="BB2" sqref="BB2:BE2"/>
      <selection pane="topRight" activeCell="BB2" sqref="BB2:BE2"/>
      <selection pane="bottomLeft" activeCell="BB2" sqref="BB2:BE2"/>
      <selection pane="bottomRight" activeCell="H5" sqref="H5"/>
    </sheetView>
  </sheetViews>
  <sheetFormatPr defaultColWidth="7.75" defaultRowHeight="21.75"/>
  <cols>
    <col min="1" max="1" width="5.25" style="22" customWidth="1"/>
    <col min="2" max="2" width="16" style="227" customWidth="1"/>
    <col min="3" max="3" width="85.625" style="224" customWidth="1"/>
    <col min="4" max="4" width="22.25" style="12" customWidth="1"/>
    <col min="5" max="5" width="15.625" style="12" customWidth="1"/>
    <col min="6" max="7" width="20.5" style="1" bestFit="1" customWidth="1"/>
    <col min="8" max="8" width="19.125" style="1" customWidth="1"/>
    <col min="9" max="16" width="15.75" style="1" hidden="1" customWidth="1"/>
    <col min="17" max="17" width="25.5" style="1" hidden="1" customWidth="1"/>
    <col min="18" max="18" width="17.75" style="1" hidden="1" customWidth="1"/>
    <col min="19" max="19" width="15.75" style="1" hidden="1" customWidth="1"/>
    <col min="20" max="20" width="16.375" style="1" hidden="1" customWidth="1"/>
    <col min="21" max="21" width="18.125" style="1" bestFit="1" customWidth="1"/>
    <col min="22" max="22" width="17.375" style="1" bestFit="1" customWidth="1"/>
    <col min="23" max="24" width="18.125" style="1" bestFit="1" customWidth="1"/>
    <col min="25" max="25" width="22.625" style="1" bestFit="1" customWidth="1"/>
    <col min="26" max="26" width="18.125" style="1" bestFit="1" customWidth="1"/>
    <col min="27" max="27" width="15.5" style="1" customWidth="1"/>
    <col min="28" max="28" width="17.5" style="1" customWidth="1"/>
    <col min="29" max="29" width="16.75" style="15" customWidth="1"/>
    <col min="30" max="30" width="14.625" style="15" bestFit="1" customWidth="1"/>
    <col min="31" max="31" width="17" style="15" customWidth="1"/>
    <col min="32" max="32" width="16.375" style="15" customWidth="1"/>
    <col min="33" max="33" width="14.25" style="15" customWidth="1"/>
    <col min="34" max="34" width="14.875" style="15" customWidth="1"/>
    <col min="35" max="35" width="13.125" style="15" customWidth="1"/>
    <col min="36" max="36" width="13.5" style="1" customWidth="1"/>
    <col min="37" max="37" width="17.25" style="1" customWidth="1"/>
    <col min="38" max="44" width="15.375" style="1" customWidth="1"/>
    <col min="45" max="59" width="15.375" style="1" hidden="1" customWidth="1"/>
    <col min="60" max="61" width="18.125" style="1" bestFit="1" customWidth="1"/>
    <col min="62" max="62" width="18.125" style="1" customWidth="1"/>
    <col min="63" max="63" width="18.125" style="1" bestFit="1" customWidth="1"/>
    <col min="64" max="64" width="17.375" style="1" bestFit="1" customWidth="1"/>
    <col min="65" max="66" width="18.125" style="1" bestFit="1" customWidth="1"/>
    <col min="67" max="16384" width="7.75" style="1"/>
  </cols>
  <sheetData>
    <row r="1" spans="1:66" ht="28.5" customHeight="1">
      <c r="U1" s="2"/>
      <c r="V1" s="2"/>
      <c r="W1" s="2"/>
      <c r="X1" s="2"/>
      <c r="Y1" s="2"/>
      <c r="Z1" s="2"/>
      <c r="AA1" s="2"/>
      <c r="AB1" s="2"/>
      <c r="AC1" s="89"/>
      <c r="AD1" s="89"/>
      <c r="AE1" s="89"/>
      <c r="AF1" s="89"/>
      <c r="AG1" s="89"/>
      <c r="AH1" s="89"/>
      <c r="AI1" s="89"/>
      <c r="BK1" s="309" t="s">
        <v>105</v>
      </c>
      <c r="BL1" s="309"/>
      <c r="BM1" s="309"/>
      <c r="BN1" s="309"/>
    </row>
    <row r="2" spans="1:66" ht="57" customHeight="1" thickBot="1">
      <c r="A2" s="24" t="s">
        <v>103</v>
      </c>
      <c r="B2" s="228"/>
      <c r="C2" s="225"/>
      <c r="D2" s="13"/>
      <c r="E2" s="1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9"/>
      <c r="V2" s="9"/>
      <c r="W2" s="9"/>
      <c r="X2" s="9"/>
      <c r="Y2" s="9"/>
      <c r="Z2" s="9"/>
      <c r="AA2" s="9"/>
      <c r="AB2" s="9"/>
      <c r="AC2" s="90"/>
      <c r="AD2" s="90"/>
      <c r="AE2" s="90"/>
      <c r="AF2" s="90"/>
      <c r="AG2" s="90"/>
      <c r="AH2" s="90"/>
      <c r="AI2" s="90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10"/>
      <c r="BL2" s="310"/>
      <c r="BM2" s="310"/>
      <c r="BN2" s="310"/>
    </row>
    <row r="3" spans="1:66" s="230" customFormat="1" ht="24" customHeight="1" thickBot="1">
      <c r="A3" s="233">
        <v>1</v>
      </c>
      <c r="B3" s="229">
        <v>2</v>
      </c>
      <c r="C3" s="226">
        <v>3</v>
      </c>
      <c r="D3" s="311">
        <v>4</v>
      </c>
      <c r="E3" s="312"/>
      <c r="F3" s="313">
        <v>5</v>
      </c>
      <c r="G3" s="314"/>
      <c r="H3" s="315"/>
      <c r="I3" s="311">
        <v>6</v>
      </c>
      <c r="J3" s="316"/>
      <c r="K3" s="312"/>
      <c r="L3" s="317">
        <v>6</v>
      </c>
      <c r="M3" s="318"/>
      <c r="N3" s="319"/>
      <c r="O3" s="320">
        <v>6</v>
      </c>
      <c r="P3" s="321"/>
      <c r="Q3" s="322"/>
      <c r="R3" s="320">
        <v>6</v>
      </c>
      <c r="S3" s="321"/>
      <c r="T3" s="322"/>
      <c r="U3" s="323">
        <v>6</v>
      </c>
      <c r="V3" s="324"/>
      <c r="W3" s="325"/>
      <c r="X3" s="326">
        <v>7</v>
      </c>
      <c r="Y3" s="327"/>
      <c r="Z3" s="328"/>
      <c r="AA3" s="323">
        <v>8</v>
      </c>
      <c r="AB3" s="324"/>
      <c r="AC3" s="325"/>
      <c r="AD3" s="329">
        <v>9</v>
      </c>
      <c r="AE3" s="330"/>
      <c r="AF3" s="331"/>
      <c r="AG3" s="332">
        <v>10</v>
      </c>
      <c r="AH3" s="333"/>
      <c r="AI3" s="334"/>
      <c r="AJ3" s="311">
        <v>11</v>
      </c>
      <c r="AK3" s="316"/>
      <c r="AL3" s="312"/>
      <c r="AM3" s="311">
        <v>12</v>
      </c>
      <c r="AN3" s="316"/>
      <c r="AO3" s="312"/>
      <c r="AP3" s="311">
        <v>13</v>
      </c>
      <c r="AQ3" s="316"/>
      <c r="AR3" s="312"/>
      <c r="AS3" s="311">
        <v>14</v>
      </c>
      <c r="AT3" s="316"/>
      <c r="AU3" s="312"/>
      <c r="AV3" s="311">
        <v>15</v>
      </c>
      <c r="AW3" s="316"/>
      <c r="AX3" s="312"/>
      <c r="AY3" s="311">
        <v>16</v>
      </c>
      <c r="AZ3" s="316"/>
      <c r="BA3" s="312"/>
      <c r="BB3" s="311">
        <v>17</v>
      </c>
      <c r="BC3" s="316"/>
      <c r="BD3" s="312"/>
      <c r="BE3" s="311">
        <v>18</v>
      </c>
      <c r="BF3" s="316"/>
      <c r="BG3" s="312"/>
      <c r="BH3" s="320">
        <v>14</v>
      </c>
      <c r="BI3" s="321"/>
      <c r="BJ3" s="322"/>
      <c r="BK3" s="321">
        <v>15</v>
      </c>
      <c r="BL3" s="321"/>
      <c r="BM3" s="322"/>
      <c r="BN3" s="78">
        <v>16</v>
      </c>
    </row>
    <row r="4" spans="1:66" ht="28.5" customHeight="1" thickBot="1">
      <c r="A4" s="375" t="s">
        <v>0</v>
      </c>
      <c r="B4" s="335" t="s">
        <v>1</v>
      </c>
      <c r="C4" s="335" t="s">
        <v>2</v>
      </c>
      <c r="D4" s="337" t="s">
        <v>3</v>
      </c>
      <c r="E4" s="338"/>
      <c r="F4" s="339" t="s">
        <v>4</v>
      </c>
      <c r="G4" s="340"/>
      <c r="H4" s="341"/>
      <c r="I4" s="342">
        <v>2018</v>
      </c>
      <c r="J4" s="343"/>
      <c r="K4" s="344"/>
      <c r="L4" s="339">
        <v>2019</v>
      </c>
      <c r="M4" s="340"/>
      <c r="N4" s="341"/>
      <c r="O4" s="339">
        <v>2020</v>
      </c>
      <c r="P4" s="340"/>
      <c r="Q4" s="341"/>
      <c r="R4" s="339">
        <v>2021</v>
      </c>
      <c r="S4" s="340"/>
      <c r="T4" s="341"/>
      <c r="U4" s="345">
        <v>2022</v>
      </c>
      <c r="V4" s="346"/>
      <c r="W4" s="347"/>
      <c r="X4" s="345">
        <v>2023</v>
      </c>
      <c r="Y4" s="346"/>
      <c r="Z4" s="347"/>
      <c r="AA4" s="345">
        <v>2024</v>
      </c>
      <c r="AB4" s="346"/>
      <c r="AC4" s="347"/>
      <c r="AD4" s="372">
        <v>2025</v>
      </c>
      <c r="AE4" s="373"/>
      <c r="AF4" s="374"/>
      <c r="AG4" s="372">
        <v>2026</v>
      </c>
      <c r="AH4" s="373"/>
      <c r="AI4" s="374"/>
      <c r="AJ4" s="339">
        <v>2027</v>
      </c>
      <c r="AK4" s="340"/>
      <c r="AL4" s="341"/>
      <c r="AM4" s="339">
        <v>2028</v>
      </c>
      <c r="AN4" s="340"/>
      <c r="AO4" s="341"/>
      <c r="AP4" s="339">
        <v>2029</v>
      </c>
      <c r="AQ4" s="340"/>
      <c r="AR4" s="341"/>
      <c r="AS4" s="339">
        <v>2030</v>
      </c>
      <c r="AT4" s="340"/>
      <c r="AU4" s="341"/>
      <c r="AV4" s="339">
        <v>2031</v>
      </c>
      <c r="AW4" s="340"/>
      <c r="AX4" s="341"/>
      <c r="AY4" s="339">
        <v>2032</v>
      </c>
      <c r="AZ4" s="340"/>
      <c r="BA4" s="341"/>
      <c r="BB4" s="339">
        <v>2033</v>
      </c>
      <c r="BC4" s="340"/>
      <c r="BD4" s="341"/>
      <c r="BE4" s="339">
        <v>2034</v>
      </c>
      <c r="BF4" s="340"/>
      <c r="BG4" s="341"/>
      <c r="BH4" s="342" t="s">
        <v>34</v>
      </c>
      <c r="BI4" s="343"/>
      <c r="BJ4" s="344"/>
      <c r="BK4" s="342" t="s">
        <v>25</v>
      </c>
      <c r="BL4" s="343"/>
      <c r="BM4" s="344"/>
      <c r="BN4" s="358" t="s">
        <v>5</v>
      </c>
    </row>
    <row r="5" spans="1:66" ht="75" customHeight="1" thickBot="1">
      <c r="A5" s="376"/>
      <c r="B5" s="336"/>
      <c r="C5" s="336"/>
      <c r="D5" s="337"/>
      <c r="E5" s="338"/>
      <c r="F5" s="87" t="s">
        <v>6</v>
      </c>
      <c r="G5" s="80" t="s">
        <v>7</v>
      </c>
      <c r="H5" s="81" t="s">
        <v>8</v>
      </c>
      <c r="I5" s="79" t="s">
        <v>9</v>
      </c>
      <c r="J5" s="82" t="s">
        <v>10</v>
      </c>
      <c r="K5" s="83" t="s">
        <v>11</v>
      </c>
      <c r="L5" s="79" t="s">
        <v>12</v>
      </c>
      <c r="M5" s="82" t="s">
        <v>10</v>
      </c>
      <c r="N5" s="83" t="s">
        <v>11</v>
      </c>
      <c r="O5" s="79" t="s">
        <v>13</v>
      </c>
      <c r="P5" s="82" t="s">
        <v>10</v>
      </c>
      <c r="Q5" s="83" t="s">
        <v>11</v>
      </c>
      <c r="R5" s="79" t="s">
        <v>20</v>
      </c>
      <c r="S5" s="82" t="s">
        <v>10</v>
      </c>
      <c r="T5" s="83" t="s">
        <v>11</v>
      </c>
      <c r="U5" s="79" t="s">
        <v>27</v>
      </c>
      <c r="V5" s="82" t="s">
        <v>10</v>
      </c>
      <c r="W5" s="83" t="s">
        <v>11</v>
      </c>
      <c r="X5" s="79" t="s">
        <v>27</v>
      </c>
      <c r="Y5" s="82" t="s">
        <v>10</v>
      </c>
      <c r="Z5" s="83" t="s">
        <v>11</v>
      </c>
      <c r="AA5" s="79" t="s">
        <v>27</v>
      </c>
      <c r="AB5" s="82" t="s">
        <v>10</v>
      </c>
      <c r="AC5" s="84" t="s">
        <v>11</v>
      </c>
      <c r="AD5" s="79" t="s">
        <v>27</v>
      </c>
      <c r="AE5" s="85" t="s">
        <v>10</v>
      </c>
      <c r="AF5" s="84" t="s">
        <v>11</v>
      </c>
      <c r="AG5" s="79" t="s">
        <v>27</v>
      </c>
      <c r="AH5" s="85" t="s">
        <v>10</v>
      </c>
      <c r="AI5" s="84" t="s">
        <v>11</v>
      </c>
      <c r="AJ5" s="79" t="s">
        <v>27</v>
      </c>
      <c r="AK5" s="82" t="s">
        <v>10</v>
      </c>
      <c r="AL5" s="86" t="s">
        <v>11</v>
      </c>
      <c r="AM5" s="79" t="s">
        <v>27</v>
      </c>
      <c r="AN5" s="82" t="s">
        <v>10</v>
      </c>
      <c r="AO5" s="83" t="s">
        <v>11</v>
      </c>
      <c r="AP5" s="79" t="s">
        <v>27</v>
      </c>
      <c r="AQ5" s="82" t="s">
        <v>10</v>
      </c>
      <c r="AR5" s="83" t="s">
        <v>11</v>
      </c>
      <c r="AS5" s="79" t="s">
        <v>27</v>
      </c>
      <c r="AT5" s="82" t="s">
        <v>10</v>
      </c>
      <c r="AU5" s="83" t="s">
        <v>11</v>
      </c>
      <c r="AV5" s="79" t="s">
        <v>27</v>
      </c>
      <c r="AW5" s="82" t="s">
        <v>10</v>
      </c>
      <c r="AX5" s="83" t="s">
        <v>11</v>
      </c>
      <c r="AY5" s="79" t="s">
        <v>27</v>
      </c>
      <c r="AZ5" s="82" t="s">
        <v>10</v>
      </c>
      <c r="BA5" s="83" t="s">
        <v>11</v>
      </c>
      <c r="BB5" s="79" t="s">
        <v>27</v>
      </c>
      <c r="BC5" s="82" t="s">
        <v>10</v>
      </c>
      <c r="BD5" s="83" t="s">
        <v>11</v>
      </c>
      <c r="BE5" s="79" t="s">
        <v>27</v>
      </c>
      <c r="BF5" s="82" t="s">
        <v>10</v>
      </c>
      <c r="BG5" s="83" t="s">
        <v>11</v>
      </c>
      <c r="BH5" s="79" t="s">
        <v>27</v>
      </c>
      <c r="BI5" s="82" t="s">
        <v>10</v>
      </c>
      <c r="BJ5" s="83" t="s">
        <v>11</v>
      </c>
      <c r="BK5" s="87" t="s">
        <v>24</v>
      </c>
      <c r="BL5" s="80" t="s">
        <v>10</v>
      </c>
      <c r="BM5" s="81" t="s">
        <v>26</v>
      </c>
      <c r="BN5" s="359"/>
    </row>
    <row r="6" spans="1:66" s="4" customFormat="1" ht="35.1" customHeight="1">
      <c r="A6" s="360">
        <v>1</v>
      </c>
      <c r="B6" s="363" t="s">
        <v>64</v>
      </c>
      <c r="C6" s="356" t="s">
        <v>65</v>
      </c>
      <c r="D6" s="367" t="s">
        <v>39</v>
      </c>
      <c r="E6" s="238" t="s">
        <v>35</v>
      </c>
      <c r="F6" s="91">
        <v>0</v>
      </c>
      <c r="G6" s="92">
        <v>25388063</v>
      </c>
      <c r="H6" s="93">
        <f>G6+F6</f>
        <v>25388063</v>
      </c>
      <c r="I6" s="91"/>
      <c r="J6" s="92"/>
      <c r="K6" s="93">
        <f>J6+I6</f>
        <v>0</v>
      </c>
      <c r="L6" s="91"/>
      <c r="M6" s="92"/>
      <c r="N6" s="93">
        <f>M6+L6</f>
        <v>0</v>
      </c>
      <c r="O6" s="91">
        <v>0</v>
      </c>
      <c r="P6" s="92">
        <v>0</v>
      </c>
      <c r="Q6" s="93">
        <f>P6+O6</f>
        <v>0</v>
      </c>
      <c r="R6" s="91"/>
      <c r="S6" s="92">
        <v>0</v>
      </c>
      <c r="T6" s="141">
        <f>S6+R6</f>
        <v>0</v>
      </c>
      <c r="U6" s="91">
        <v>0</v>
      </c>
      <c r="V6" s="92">
        <v>7171473</v>
      </c>
      <c r="W6" s="93">
        <f>V6+U6</f>
        <v>7171473</v>
      </c>
      <c r="X6" s="94">
        <v>0</v>
      </c>
      <c r="Y6" s="171">
        <v>18216590</v>
      </c>
      <c r="Z6" s="141">
        <f>Y6+X6</f>
        <v>18216590</v>
      </c>
      <c r="AA6" s="91">
        <v>0</v>
      </c>
      <c r="AB6" s="92">
        <v>0</v>
      </c>
      <c r="AC6" s="93">
        <f>AA6+AB6</f>
        <v>0</v>
      </c>
      <c r="AD6" s="94">
        <v>0</v>
      </c>
      <c r="AE6" s="92">
        <v>0</v>
      </c>
      <c r="AF6" s="93">
        <f>AD6+AE6</f>
        <v>0</v>
      </c>
      <c r="AG6" s="91">
        <v>0</v>
      </c>
      <c r="AH6" s="92">
        <v>0</v>
      </c>
      <c r="AI6" s="93">
        <f>AG6+AH6</f>
        <v>0</v>
      </c>
      <c r="AJ6" s="91">
        <v>0</v>
      </c>
      <c r="AK6" s="92">
        <v>0</v>
      </c>
      <c r="AL6" s="93">
        <f>AJ6+AK6</f>
        <v>0</v>
      </c>
      <c r="AM6" s="91">
        <v>0</v>
      </c>
      <c r="AN6" s="92">
        <v>0</v>
      </c>
      <c r="AO6" s="141">
        <f t="shared" ref="AO6:AO7" si="0">AM6+AN6</f>
        <v>0</v>
      </c>
      <c r="AP6" s="91">
        <v>0</v>
      </c>
      <c r="AQ6" s="92">
        <v>0</v>
      </c>
      <c r="AR6" s="93">
        <f t="shared" ref="AR6:AR7" si="1">AP6+AQ6</f>
        <v>0</v>
      </c>
      <c r="AS6" s="94">
        <v>0</v>
      </c>
      <c r="AT6" s="92">
        <v>0</v>
      </c>
      <c r="AU6" s="141">
        <f t="shared" ref="AU6:AU7" si="2">AS6+AT6</f>
        <v>0</v>
      </c>
      <c r="AV6" s="91">
        <v>0</v>
      </c>
      <c r="AW6" s="92">
        <v>0</v>
      </c>
      <c r="AX6" s="93">
        <f t="shared" ref="AX6:AX7" si="3">AV6+AW6</f>
        <v>0</v>
      </c>
      <c r="AY6" s="94">
        <v>0</v>
      </c>
      <c r="AZ6" s="92">
        <v>0</v>
      </c>
      <c r="BA6" s="141">
        <f t="shared" ref="BA6:BA7" si="4">AY6+AZ6</f>
        <v>0</v>
      </c>
      <c r="BB6" s="91">
        <v>0</v>
      </c>
      <c r="BC6" s="92">
        <v>0</v>
      </c>
      <c r="BD6" s="141">
        <f t="shared" ref="BD6:BD7" si="5">BB6+BC6</f>
        <v>0</v>
      </c>
      <c r="BE6" s="91">
        <v>0</v>
      </c>
      <c r="BF6" s="92">
        <v>0</v>
      </c>
      <c r="BG6" s="141">
        <f t="shared" ref="BG6:BG7" si="6">BE6+BF6</f>
        <v>0</v>
      </c>
      <c r="BH6" s="42">
        <f t="shared" ref="BH6:BJ7" si="7">I6+L6+O6+R6+U6+X6+AA6+AD6+AG6+AJ6+AM6</f>
        <v>0</v>
      </c>
      <c r="BI6" s="43">
        <f t="shared" si="7"/>
        <v>25388063</v>
      </c>
      <c r="BJ6" s="128">
        <f>K6+N6+Q6+T6+W6+Z6+AC6+AF6+AI6+AL6+AO6</f>
        <v>25388063</v>
      </c>
      <c r="BK6" s="14">
        <v>0</v>
      </c>
      <c r="BL6" s="39">
        <v>0</v>
      </c>
      <c r="BM6" s="40">
        <f>BL6+BK6</f>
        <v>0</v>
      </c>
      <c r="BN6" s="130">
        <f>BM6+BJ6</f>
        <v>25388063</v>
      </c>
    </row>
    <row r="7" spans="1:66" ht="35.1" customHeight="1">
      <c r="A7" s="361"/>
      <c r="B7" s="364"/>
      <c r="C7" s="366"/>
      <c r="D7" s="368"/>
      <c r="E7" s="239" t="s">
        <v>23</v>
      </c>
      <c r="F7" s="96">
        <v>0</v>
      </c>
      <c r="G7" s="97">
        <v>182750</v>
      </c>
      <c r="H7" s="98">
        <f>G7+F7</f>
        <v>182750</v>
      </c>
      <c r="I7" s="99"/>
      <c r="J7" s="100"/>
      <c r="K7" s="101">
        <f>J7+I7</f>
        <v>0</v>
      </c>
      <c r="L7" s="99"/>
      <c r="M7" s="102"/>
      <c r="N7" s="101">
        <f>M7+L7</f>
        <v>0</v>
      </c>
      <c r="O7" s="96">
        <v>0</v>
      </c>
      <c r="P7" s="97">
        <v>0</v>
      </c>
      <c r="Q7" s="98">
        <f>P7+O7</f>
        <v>0</v>
      </c>
      <c r="R7" s="96"/>
      <c r="S7" s="97">
        <v>0</v>
      </c>
      <c r="T7" s="134">
        <f>S7+R7</f>
        <v>0</v>
      </c>
      <c r="U7" s="96">
        <v>0</v>
      </c>
      <c r="V7" s="97">
        <v>182750</v>
      </c>
      <c r="W7" s="98">
        <f>V7+U7</f>
        <v>182750</v>
      </c>
      <c r="X7" s="133">
        <v>0</v>
      </c>
      <c r="Y7" s="97">
        <v>0</v>
      </c>
      <c r="Z7" s="134">
        <f>Y7+X7</f>
        <v>0</v>
      </c>
      <c r="AA7" s="96">
        <v>0</v>
      </c>
      <c r="AB7" s="97">
        <v>0</v>
      </c>
      <c r="AC7" s="98">
        <f>AA7+AB7</f>
        <v>0</v>
      </c>
      <c r="AD7" s="133">
        <v>0</v>
      </c>
      <c r="AE7" s="97">
        <v>0</v>
      </c>
      <c r="AF7" s="98">
        <f>AD7+AE7</f>
        <v>0</v>
      </c>
      <c r="AG7" s="96">
        <v>0</v>
      </c>
      <c r="AH7" s="97">
        <v>0</v>
      </c>
      <c r="AI7" s="98">
        <f>AG7+AH7</f>
        <v>0</v>
      </c>
      <c r="AJ7" s="96">
        <v>0</v>
      </c>
      <c r="AK7" s="97">
        <v>0</v>
      </c>
      <c r="AL7" s="98">
        <f>AJ7+AK7</f>
        <v>0</v>
      </c>
      <c r="AM7" s="96">
        <v>0</v>
      </c>
      <c r="AN7" s="97">
        <v>0</v>
      </c>
      <c r="AO7" s="134">
        <f t="shared" si="0"/>
        <v>0</v>
      </c>
      <c r="AP7" s="96">
        <v>0</v>
      </c>
      <c r="AQ7" s="97">
        <v>0</v>
      </c>
      <c r="AR7" s="98">
        <f t="shared" si="1"/>
        <v>0</v>
      </c>
      <c r="AS7" s="133">
        <v>0</v>
      </c>
      <c r="AT7" s="97">
        <v>0</v>
      </c>
      <c r="AU7" s="134">
        <f t="shared" si="2"/>
        <v>0</v>
      </c>
      <c r="AV7" s="96">
        <v>0</v>
      </c>
      <c r="AW7" s="97">
        <v>0</v>
      </c>
      <c r="AX7" s="98">
        <f t="shared" si="3"/>
        <v>0</v>
      </c>
      <c r="AY7" s="133">
        <v>0</v>
      </c>
      <c r="AZ7" s="97">
        <v>0</v>
      </c>
      <c r="BA7" s="134">
        <f t="shared" si="4"/>
        <v>0</v>
      </c>
      <c r="BB7" s="96">
        <v>0</v>
      </c>
      <c r="BC7" s="97">
        <v>0</v>
      </c>
      <c r="BD7" s="134">
        <f t="shared" si="5"/>
        <v>0</v>
      </c>
      <c r="BE7" s="96">
        <v>0</v>
      </c>
      <c r="BF7" s="97">
        <v>0</v>
      </c>
      <c r="BG7" s="134">
        <f t="shared" si="6"/>
        <v>0</v>
      </c>
      <c r="BH7" s="62">
        <f t="shared" si="7"/>
        <v>0</v>
      </c>
      <c r="BI7" s="70">
        <f t="shared" si="7"/>
        <v>182750</v>
      </c>
      <c r="BJ7" s="165">
        <f t="shared" si="7"/>
        <v>182750</v>
      </c>
      <c r="BK7" s="62">
        <v>0</v>
      </c>
      <c r="BL7" s="69">
        <v>0</v>
      </c>
      <c r="BM7" s="55">
        <f>BL7+BK7</f>
        <v>0</v>
      </c>
      <c r="BN7" s="169">
        <f>BM7+BJ7</f>
        <v>182750</v>
      </c>
    </row>
    <row r="8" spans="1:66" ht="35.1" customHeight="1">
      <c r="A8" s="361"/>
      <c r="B8" s="364"/>
      <c r="C8" s="366"/>
      <c r="D8" s="369" t="s">
        <v>5</v>
      </c>
      <c r="E8" s="370"/>
      <c r="F8" s="105">
        <f>F7+F6</f>
        <v>0</v>
      </c>
      <c r="G8" s="106">
        <f t="shared" ref="G8:BN8" si="8">G7+G6</f>
        <v>25570813</v>
      </c>
      <c r="H8" s="107">
        <f t="shared" si="8"/>
        <v>25570813</v>
      </c>
      <c r="I8" s="108">
        <f t="shared" si="8"/>
        <v>0</v>
      </c>
      <c r="J8" s="109">
        <f t="shared" si="8"/>
        <v>0</v>
      </c>
      <c r="K8" s="110">
        <f t="shared" si="8"/>
        <v>0</v>
      </c>
      <c r="L8" s="108">
        <f t="shared" si="8"/>
        <v>0</v>
      </c>
      <c r="M8" s="109">
        <f t="shared" si="8"/>
        <v>0</v>
      </c>
      <c r="N8" s="110">
        <f t="shared" si="8"/>
        <v>0</v>
      </c>
      <c r="O8" s="105">
        <f t="shared" si="8"/>
        <v>0</v>
      </c>
      <c r="P8" s="106">
        <f t="shared" si="8"/>
        <v>0</v>
      </c>
      <c r="Q8" s="107">
        <f t="shared" si="8"/>
        <v>0</v>
      </c>
      <c r="R8" s="105">
        <f t="shared" si="8"/>
        <v>0</v>
      </c>
      <c r="S8" s="106">
        <f t="shared" si="8"/>
        <v>0</v>
      </c>
      <c r="T8" s="142">
        <f t="shared" si="8"/>
        <v>0</v>
      </c>
      <c r="U8" s="105">
        <f t="shared" si="8"/>
        <v>0</v>
      </c>
      <c r="V8" s="106">
        <f t="shared" si="8"/>
        <v>7354223</v>
      </c>
      <c r="W8" s="107">
        <f t="shared" si="8"/>
        <v>7354223</v>
      </c>
      <c r="X8" s="144">
        <f t="shared" si="8"/>
        <v>0</v>
      </c>
      <c r="Y8" s="106">
        <f t="shared" si="8"/>
        <v>18216590</v>
      </c>
      <c r="Z8" s="142">
        <f t="shared" si="8"/>
        <v>18216590</v>
      </c>
      <c r="AA8" s="105">
        <f t="shared" si="8"/>
        <v>0</v>
      </c>
      <c r="AB8" s="106">
        <f t="shared" si="8"/>
        <v>0</v>
      </c>
      <c r="AC8" s="107">
        <f t="shared" si="8"/>
        <v>0</v>
      </c>
      <c r="AD8" s="144">
        <f t="shared" si="8"/>
        <v>0</v>
      </c>
      <c r="AE8" s="106">
        <f t="shared" si="8"/>
        <v>0</v>
      </c>
      <c r="AF8" s="107">
        <f t="shared" si="8"/>
        <v>0</v>
      </c>
      <c r="AG8" s="105">
        <f t="shared" si="8"/>
        <v>0</v>
      </c>
      <c r="AH8" s="106">
        <f t="shared" si="8"/>
        <v>0</v>
      </c>
      <c r="AI8" s="107">
        <f t="shared" si="8"/>
        <v>0</v>
      </c>
      <c r="AJ8" s="105">
        <f t="shared" si="8"/>
        <v>0</v>
      </c>
      <c r="AK8" s="106">
        <f t="shared" si="8"/>
        <v>0</v>
      </c>
      <c r="AL8" s="107">
        <f t="shared" si="8"/>
        <v>0</v>
      </c>
      <c r="AM8" s="105">
        <f t="shared" si="8"/>
        <v>0</v>
      </c>
      <c r="AN8" s="106">
        <f t="shared" si="8"/>
        <v>0</v>
      </c>
      <c r="AO8" s="142">
        <f t="shared" si="8"/>
        <v>0</v>
      </c>
      <c r="AP8" s="105">
        <f t="shared" si="8"/>
        <v>0</v>
      </c>
      <c r="AQ8" s="106">
        <f t="shared" si="8"/>
        <v>0</v>
      </c>
      <c r="AR8" s="107">
        <f t="shared" si="8"/>
        <v>0</v>
      </c>
      <c r="AS8" s="144">
        <f t="shared" si="8"/>
        <v>0</v>
      </c>
      <c r="AT8" s="106">
        <f t="shared" si="8"/>
        <v>0</v>
      </c>
      <c r="AU8" s="142">
        <f t="shared" si="8"/>
        <v>0</v>
      </c>
      <c r="AV8" s="105">
        <f t="shared" si="8"/>
        <v>0</v>
      </c>
      <c r="AW8" s="106">
        <f t="shared" si="8"/>
        <v>0</v>
      </c>
      <c r="AX8" s="107">
        <f t="shared" si="8"/>
        <v>0</v>
      </c>
      <c r="AY8" s="144">
        <f t="shared" si="8"/>
        <v>0</v>
      </c>
      <c r="AZ8" s="106">
        <f t="shared" si="8"/>
        <v>0</v>
      </c>
      <c r="BA8" s="142">
        <f t="shared" si="8"/>
        <v>0</v>
      </c>
      <c r="BB8" s="105">
        <f t="shared" si="8"/>
        <v>0</v>
      </c>
      <c r="BC8" s="106">
        <f t="shared" si="8"/>
        <v>0</v>
      </c>
      <c r="BD8" s="142">
        <f t="shared" si="8"/>
        <v>0</v>
      </c>
      <c r="BE8" s="105">
        <f t="shared" si="8"/>
        <v>0</v>
      </c>
      <c r="BF8" s="106">
        <f t="shared" si="8"/>
        <v>0</v>
      </c>
      <c r="BG8" s="142">
        <f t="shared" si="8"/>
        <v>0</v>
      </c>
      <c r="BH8" s="73">
        <f t="shared" si="8"/>
        <v>0</v>
      </c>
      <c r="BI8" s="74">
        <f t="shared" si="8"/>
        <v>25570813</v>
      </c>
      <c r="BJ8" s="166">
        <f t="shared" si="8"/>
        <v>25570813</v>
      </c>
      <c r="BK8" s="73">
        <f t="shared" si="8"/>
        <v>0</v>
      </c>
      <c r="BL8" s="74">
        <f t="shared" si="8"/>
        <v>0</v>
      </c>
      <c r="BM8" s="75">
        <f t="shared" si="8"/>
        <v>0</v>
      </c>
      <c r="BN8" s="170">
        <f t="shared" si="8"/>
        <v>25570813</v>
      </c>
    </row>
    <row r="9" spans="1:66" ht="35.1" customHeight="1">
      <c r="A9" s="361"/>
      <c r="B9" s="364"/>
      <c r="C9" s="366"/>
      <c r="D9" s="371" t="s">
        <v>16</v>
      </c>
      <c r="E9" s="239" t="s">
        <v>35</v>
      </c>
      <c r="F9" s="96">
        <v>0</v>
      </c>
      <c r="G9" s="116">
        <v>4480248</v>
      </c>
      <c r="H9" s="98">
        <f>G9+F9</f>
        <v>4480248</v>
      </c>
      <c r="I9" s="99"/>
      <c r="J9" s="100"/>
      <c r="K9" s="101">
        <f>J9+I9</f>
        <v>0</v>
      </c>
      <c r="L9" s="99"/>
      <c r="M9" s="102"/>
      <c r="N9" s="101">
        <f>M9+L9</f>
        <v>0</v>
      </c>
      <c r="O9" s="96">
        <v>0</v>
      </c>
      <c r="P9" s="97">
        <v>0</v>
      </c>
      <c r="Q9" s="98">
        <f>P9+O9</f>
        <v>0</v>
      </c>
      <c r="R9" s="96"/>
      <c r="S9" s="97">
        <v>0</v>
      </c>
      <c r="T9" s="134">
        <f>S9+R9</f>
        <v>0</v>
      </c>
      <c r="U9" s="96">
        <v>0</v>
      </c>
      <c r="V9" s="231">
        <v>1265555</v>
      </c>
      <c r="W9" s="98">
        <f>V9+U9</f>
        <v>1265555</v>
      </c>
      <c r="X9" s="133">
        <v>0</v>
      </c>
      <c r="Y9" s="231">
        <v>3214693</v>
      </c>
      <c r="Z9" s="134">
        <f>Y9+X9</f>
        <v>3214693</v>
      </c>
      <c r="AA9" s="96">
        <v>0</v>
      </c>
      <c r="AB9" s="97">
        <v>0</v>
      </c>
      <c r="AC9" s="98">
        <f>AA9+AB9</f>
        <v>0</v>
      </c>
      <c r="AD9" s="133">
        <v>0</v>
      </c>
      <c r="AE9" s="97">
        <v>0</v>
      </c>
      <c r="AF9" s="98">
        <f>AD9+AE9</f>
        <v>0</v>
      </c>
      <c r="AG9" s="96">
        <v>0</v>
      </c>
      <c r="AH9" s="97">
        <v>0</v>
      </c>
      <c r="AI9" s="98">
        <f>AG9+AH9</f>
        <v>0</v>
      </c>
      <c r="AJ9" s="96">
        <v>0</v>
      </c>
      <c r="AK9" s="97">
        <v>0</v>
      </c>
      <c r="AL9" s="98">
        <f>AJ9+AK9</f>
        <v>0</v>
      </c>
      <c r="AM9" s="96">
        <v>0</v>
      </c>
      <c r="AN9" s="97">
        <v>0</v>
      </c>
      <c r="AO9" s="134">
        <f t="shared" ref="AO9" si="9">AM9+AN9</f>
        <v>0</v>
      </c>
      <c r="AP9" s="96">
        <v>0</v>
      </c>
      <c r="AQ9" s="97">
        <v>0</v>
      </c>
      <c r="AR9" s="98">
        <f t="shared" ref="AR9" si="10">AP9+AQ9</f>
        <v>0</v>
      </c>
      <c r="AS9" s="133">
        <v>0</v>
      </c>
      <c r="AT9" s="97">
        <v>0</v>
      </c>
      <c r="AU9" s="134">
        <f t="shared" ref="AU9" si="11">AS9+AT9</f>
        <v>0</v>
      </c>
      <c r="AV9" s="96">
        <v>0</v>
      </c>
      <c r="AW9" s="97">
        <v>0</v>
      </c>
      <c r="AX9" s="98">
        <f t="shared" ref="AX9" si="12">AV9+AW9</f>
        <v>0</v>
      </c>
      <c r="AY9" s="133">
        <v>0</v>
      </c>
      <c r="AZ9" s="97">
        <v>0</v>
      </c>
      <c r="BA9" s="134">
        <f t="shared" ref="BA9" si="13">AY9+AZ9</f>
        <v>0</v>
      </c>
      <c r="BB9" s="96">
        <v>0</v>
      </c>
      <c r="BC9" s="97">
        <v>0</v>
      </c>
      <c r="BD9" s="134">
        <f t="shared" ref="BD9" si="14">BB9+BC9</f>
        <v>0</v>
      </c>
      <c r="BE9" s="96">
        <v>0</v>
      </c>
      <c r="BF9" s="97">
        <v>0</v>
      </c>
      <c r="BG9" s="134">
        <f t="shared" ref="BG9" si="15">BE9+BF9</f>
        <v>0</v>
      </c>
      <c r="BH9" s="62">
        <f t="shared" ref="BH9:BJ10" si="16">I9+L9+O9+R9+U9+X9+AA9+AD9+AG9+AJ9+AM9</f>
        <v>0</v>
      </c>
      <c r="BI9" s="232">
        <f t="shared" si="16"/>
        <v>4480248</v>
      </c>
      <c r="BJ9" s="165">
        <f t="shared" si="16"/>
        <v>4480248</v>
      </c>
      <c r="BK9" s="62">
        <v>0</v>
      </c>
      <c r="BL9" s="61">
        <v>0</v>
      </c>
      <c r="BM9" s="55">
        <f>BL9+BK9</f>
        <v>0</v>
      </c>
      <c r="BN9" s="169">
        <f>BM9+BJ9</f>
        <v>4480248</v>
      </c>
    </row>
    <row r="10" spans="1:66" ht="35.1" customHeight="1">
      <c r="A10" s="361"/>
      <c r="B10" s="364"/>
      <c r="C10" s="366"/>
      <c r="D10" s="368"/>
      <c r="E10" s="239" t="s">
        <v>23</v>
      </c>
      <c r="F10" s="96">
        <v>0</v>
      </c>
      <c r="G10" s="111">
        <v>32250</v>
      </c>
      <c r="H10" s="98">
        <f>G10+F10</f>
        <v>32250</v>
      </c>
      <c r="I10" s="103"/>
      <c r="J10" s="112"/>
      <c r="K10" s="113"/>
      <c r="L10" s="103"/>
      <c r="M10" s="112"/>
      <c r="N10" s="113"/>
      <c r="O10" s="96">
        <v>0</v>
      </c>
      <c r="P10" s="114">
        <v>0</v>
      </c>
      <c r="Q10" s="98">
        <f>P10+O10</f>
        <v>0</v>
      </c>
      <c r="R10" s="96"/>
      <c r="S10" s="114">
        <v>0</v>
      </c>
      <c r="T10" s="134">
        <f>S10+R10</f>
        <v>0</v>
      </c>
      <c r="U10" s="96">
        <v>0</v>
      </c>
      <c r="V10" s="111">
        <v>32250</v>
      </c>
      <c r="W10" s="98">
        <f>V10+U10</f>
        <v>32250</v>
      </c>
      <c r="X10" s="133">
        <v>0</v>
      </c>
      <c r="Y10" s="114">
        <v>0</v>
      </c>
      <c r="Z10" s="134">
        <f>Y10+X10</f>
        <v>0</v>
      </c>
      <c r="AA10" s="96">
        <v>0</v>
      </c>
      <c r="AB10" s="114">
        <v>0</v>
      </c>
      <c r="AC10" s="98">
        <v>0</v>
      </c>
      <c r="AD10" s="133">
        <v>0</v>
      </c>
      <c r="AE10" s="114">
        <v>0</v>
      </c>
      <c r="AF10" s="98">
        <v>0</v>
      </c>
      <c r="AG10" s="96">
        <v>0</v>
      </c>
      <c r="AH10" s="114">
        <v>0</v>
      </c>
      <c r="AI10" s="98">
        <v>0</v>
      </c>
      <c r="AJ10" s="96">
        <v>0</v>
      </c>
      <c r="AK10" s="114">
        <v>0</v>
      </c>
      <c r="AL10" s="98">
        <v>0</v>
      </c>
      <c r="AM10" s="96">
        <v>0</v>
      </c>
      <c r="AN10" s="114">
        <v>0</v>
      </c>
      <c r="AO10" s="134">
        <v>0</v>
      </c>
      <c r="AP10" s="96">
        <v>0</v>
      </c>
      <c r="AQ10" s="114">
        <v>0</v>
      </c>
      <c r="AR10" s="98">
        <v>0</v>
      </c>
      <c r="AS10" s="133">
        <v>0</v>
      </c>
      <c r="AT10" s="114">
        <v>0</v>
      </c>
      <c r="AU10" s="134">
        <v>0</v>
      </c>
      <c r="AV10" s="96">
        <v>0</v>
      </c>
      <c r="AW10" s="114">
        <v>0</v>
      </c>
      <c r="AX10" s="98">
        <v>0</v>
      </c>
      <c r="AY10" s="133">
        <v>0</v>
      </c>
      <c r="AZ10" s="114">
        <v>0</v>
      </c>
      <c r="BA10" s="134">
        <v>0</v>
      </c>
      <c r="BB10" s="96">
        <v>0</v>
      </c>
      <c r="BC10" s="114">
        <v>0</v>
      </c>
      <c r="BD10" s="134">
        <v>0</v>
      </c>
      <c r="BE10" s="96">
        <v>0</v>
      </c>
      <c r="BF10" s="114">
        <v>0</v>
      </c>
      <c r="BG10" s="134">
        <v>0</v>
      </c>
      <c r="BH10" s="62">
        <f t="shared" si="16"/>
        <v>0</v>
      </c>
      <c r="BI10" s="232">
        <f t="shared" si="16"/>
        <v>32250</v>
      </c>
      <c r="BJ10" s="165">
        <f t="shared" si="16"/>
        <v>32250</v>
      </c>
      <c r="BK10" s="62">
        <v>0</v>
      </c>
      <c r="BL10" s="69">
        <v>0</v>
      </c>
      <c r="BM10" s="55">
        <f>BL10+BK10</f>
        <v>0</v>
      </c>
      <c r="BN10" s="169">
        <f>BM10+BJ10</f>
        <v>32250</v>
      </c>
    </row>
    <row r="11" spans="1:66" ht="35.1" customHeight="1">
      <c r="A11" s="361"/>
      <c r="B11" s="364"/>
      <c r="C11" s="366"/>
      <c r="D11" s="369" t="s">
        <v>5</v>
      </c>
      <c r="E11" s="370"/>
      <c r="F11" s="105">
        <f>F10+F9</f>
        <v>0</v>
      </c>
      <c r="G11" s="106">
        <f t="shared" ref="G11:BN11" si="17">G10+G9</f>
        <v>4512498</v>
      </c>
      <c r="H11" s="107">
        <f t="shared" si="17"/>
        <v>4512498</v>
      </c>
      <c r="I11" s="108">
        <f t="shared" si="17"/>
        <v>0</v>
      </c>
      <c r="J11" s="109">
        <f t="shared" si="17"/>
        <v>0</v>
      </c>
      <c r="K11" s="110">
        <f t="shared" si="17"/>
        <v>0</v>
      </c>
      <c r="L11" s="108">
        <f t="shared" si="17"/>
        <v>0</v>
      </c>
      <c r="M11" s="109">
        <f t="shared" si="17"/>
        <v>0</v>
      </c>
      <c r="N11" s="110">
        <f t="shared" si="17"/>
        <v>0</v>
      </c>
      <c r="O11" s="105">
        <f t="shared" si="17"/>
        <v>0</v>
      </c>
      <c r="P11" s="106">
        <f t="shared" si="17"/>
        <v>0</v>
      </c>
      <c r="Q11" s="107">
        <f t="shared" si="17"/>
        <v>0</v>
      </c>
      <c r="R11" s="105">
        <f t="shared" si="17"/>
        <v>0</v>
      </c>
      <c r="S11" s="106">
        <f t="shared" si="17"/>
        <v>0</v>
      </c>
      <c r="T11" s="142">
        <f t="shared" si="17"/>
        <v>0</v>
      </c>
      <c r="U11" s="136">
        <f t="shared" si="17"/>
        <v>0</v>
      </c>
      <c r="V11" s="137">
        <f t="shared" si="17"/>
        <v>1297805</v>
      </c>
      <c r="W11" s="138">
        <f t="shared" si="17"/>
        <v>1297805</v>
      </c>
      <c r="X11" s="145">
        <f t="shared" si="17"/>
        <v>0</v>
      </c>
      <c r="Y11" s="137">
        <f t="shared" si="17"/>
        <v>3214693</v>
      </c>
      <c r="Z11" s="143">
        <f t="shared" si="17"/>
        <v>3214693</v>
      </c>
      <c r="AA11" s="136">
        <f t="shared" si="17"/>
        <v>0</v>
      </c>
      <c r="AB11" s="137">
        <f t="shared" si="17"/>
        <v>0</v>
      </c>
      <c r="AC11" s="138">
        <f t="shared" si="17"/>
        <v>0</v>
      </c>
      <c r="AD11" s="145">
        <f t="shared" si="17"/>
        <v>0</v>
      </c>
      <c r="AE11" s="137">
        <f t="shared" si="17"/>
        <v>0</v>
      </c>
      <c r="AF11" s="138">
        <f t="shared" si="17"/>
        <v>0</v>
      </c>
      <c r="AG11" s="136">
        <f t="shared" si="17"/>
        <v>0</v>
      </c>
      <c r="AH11" s="137">
        <f t="shared" si="17"/>
        <v>0</v>
      </c>
      <c r="AI11" s="138">
        <f t="shared" si="17"/>
        <v>0</v>
      </c>
      <c r="AJ11" s="136">
        <f t="shared" si="17"/>
        <v>0</v>
      </c>
      <c r="AK11" s="137">
        <f t="shared" si="17"/>
        <v>0</v>
      </c>
      <c r="AL11" s="138">
        <f t="shared" si="17"/>
        <v>0</v>
      </c>
      <c r="AM11" s="136">
        <f t="shared" si="17"/>
        <v>0</v>
      </c>
      <c r="AN11" s="137">
        <f t="shared" si="17"/>
        <v>0</v>
      </c>
      <c r="AO11" s="143">
        <f t="shared" si="17"/>
        <v>0</v>
      </c>
      <c r="AP11" s="136">
        <f t="shared" si="17"/>
        <v>0</v>
      </c>
      <c r="AQ11" s="137">
        <f t="shared" si="17"/>
        <v>0</v>
      </c>
      <c r="AR11" s="138">
        <f t="shared" si="17"/>
        <v>0</v>
      </c>
      <c r="AS11" s="145">
        <f t="shared" si="17"/>
        <v>0</v>
      </c>
      <c r="AT11" s="137">
        <f t="shared" si="17"/>
        <v>0</v>
      </c>
      <c r="AU11" s="143">
        <f t="shared" si="17"/>
        <v>0</v>
      </c>
      <c r="AV11" s="136">
        <f t="shared" si="17"/>
        <v>0</v>
      </c>
      <c r="AW11" s="137">
        <f t="shared" si="17"/>
        <v>0</v>
      </c>
      <c r="AX11" s="138">
        <f t="shared" si="17"/>
        <v>0</v>
      </c>
      <c r="AY11" s="145">
        <f t="shared" si="17"/>
        <v>0</v>
      </c>
      <c r="AZ11" s="137">
        <f t="shared" si="17"/>
        <v>0</v>
      </c>
      <c r="BA11" s="143">
        <f t="shared" si="17"/>
        <v>0</v>
      </c>
      <c r="BB11" s="136">
        <f t="shared" si="17"/>
        <v>0</v>
      </c>
      <c r="BC11" s="137">
        <f t="shared" si="17"/>
        <v>0</v>
      </c>
      <c r="BD11" s="143">
        <f t="shared" si="17"/>
        <v>0</v>
      </c>
      <c r="BE11" s="136">
        <f t="shared" si="17"/>
        <v>0</v>
      </c>
      <c r="BF11" s="137">
        <f t="shared" si="17"/>
        <v>0</v>
      </c>
      <c r="BG11" s="143">
        <f t="shared" si="17"/>
        <v>0</v>
      </c>
      <c r="BH11" s="73">
        <f t="shared" si="17"/>
        <v>0</v>
      </c>
      <c r="BI11" s="74">
        <f t="shared" si="17"/>
        <v>4512498</v>
      </c>
      <c r="BJ11" s="166">
        <f t="shared" si="17"/>
        <v>4512498</v>
      </c>
      <c r="BK11" s="73">
        <f t="shared" si="17"/>
        <v>0</v>
      </c>
      <c r="BL11" s="74">
        <f t="shared" si="17"/>
        <v>0</v>
      </c>
      <c r="BM11" s="75">
        <f t="shared" si="17"/>
        <v>0</v>
      </c>
      <c r="BN11" s="170">
        <f t="shared" si="17"/>
        <v>4512498</v>
      </c>
    </row>
    <row r="12" spans="1:66" ht="35.1" customHeight="1">
      <c r="A12" s="361"/>
      <c r="B12" s="364"/>
      <c r="C12" s="366"/>
      <c r="D12" s="348" t="s">
        <v>35</v>
      </c>
      <c r="E12" s="349"/>
      <c r="F12" s="96">
        <f t="shared" ref="F12:G12" si="18">F6+F9</f>
        <v>0</v>
      </c>
      <c r="G12" s="97">
        <f t="shared" si="18"/>
        <v>29868311</v>
      </c>
      <c r="H12" s="98">
        <f>H6+H9</f>
        <v>29868311</v>
      </c>
      <c r="I12" s="98">
        <f t="shared" ref="I12:V13" si="19">I6+I9</f>
        <v>0</v>
      </c>
      <c r="J12" s="98">
        <f t="shared" si="19"/>
        <v>0</v>
      </c>
      <c r="K12" s="98">
        <f t="shared" si="19"/>
        <v>0</v>
      </c>
      <c r="L12" s="98">
        <f t="shared" si="19"/>
        <v>0</v>
      </c>
      <c r="M12" s="98">
        <f t="shared" si="19"/>
        <v>0</v>
      </c>
      <c r="N12" s="98">
        <f t="shared" si="19"/>
        <v>0</v>
      </c>
      <c r="O12" s="98">
        <f t="shared" si="19"/>
        <v>0</v>
      </c>
      <c r="P12" s="98">
        <f t="shared" si="19"/>
        <v>0</v>
      </c>
      <c r="Q12" s="98">
        <f t="shared" si="19"/>
        <v>0</v>
      </c>
      <c r="R12" s="98">
        <f t="shared" si="19"/>
        <v>0</v>
      </c>
      <c r="S12" s="98">
        <f t="shared" si="19"/>
        <v>0</v>
      </c>
      <c r="T12" s="134">
        <f t="shared" si="19"/>
        <v>0</v>
      </c>
      <c r="U12" s="96">
        <f t="shared" si="19"/>
        <v>0</v>
      </c>
      <c r="V12" s="97">
        <f t="shared" si="19"/>
        <v>8437028</v>
      </c>
      <c r="W12" s="98">
        <f>W6+W9</f>
        <v>8437028</v>
      </c>
      <c r="X12" s="133">
        <f t="shared" ref="X12:Y13" si="20">X6+X9</f>
        <v>0</v>
      </c>
      <c r="Y12" s="97">
        <f t="shared" si="20"/>
        <v>21431283</v>
      </c>
      <c r="Z12" s="134">
        <f>Z6+Z9</f>
        <v>21431283</v>
      </c>
      <c r="AA12" s="96">
        <f t="shared" ref="AA12:BG13" si="21">AA6+AA9</f>
        <v>0</v>
      </c>
      <c r="AB12" s="97">
        <f t="shared" si="21"/>
        <v>0</v>
      </c>
      <c r="AC12" s="98">
        <f t="shared" si="21"/>
        <v>0</v>
      </c>
      <c r="AD12" s="133">
        <f t="shared" si="21"/>
        <v>0</v>
      </c>
      <c r="AE12" s="97">
        <f t="shared" si="21"/>
        <v>0</v>
      </c>
      <c r="AF12" s="97">
        <f t="shared" si="21"/>
        <v>0</v>
      </c>
      <c r="AG12" s="97">
        <f t="shared" si="21"/>
        <v>0</v>
      </c>
      <c r="AH12" s="97">
        <f t="shared" si="21"/>
        <v>0</v>
      </c>
      <c r="AI12" s="97">
        <f t="shared" si="21"/>
        <v>0</v>
      </c>
      <c r="AJ12" s="97">
        <f t="shared" si="21"/>
        <v>0</v>
      </c>
      <c r="AK12" s="97">
        <f t="shared" si="21"/>
        <v>0</v>
      </c>
      <c r="AL12" s="97">
        <f t="shared" si="21"/>
        <v>0</v>
      </c>
      <c r="AM12" s="97">
        <f t="shared" si="21"/>
        <v>0</v>
      </c>
      <c r="AN12" s="97">
        <f t="shared" si="21"/>
        <v>0</v>
      </c>
      <c r="AO12" s="134">
        <f t="shared" si="21"/>
        <v>0</v>
      </c>
      <c r="AP12" s="96">
        <f t="shared" si="21"/>
        <v>0</v>
      </c>
      <c r="AQ12" s="97">
        <f t="shared" si="21"/>
        <v>0</v>
      </c>
      <c r="AR12" s="98">
        <f t="shared" si="21"/>
        <v>0</v>
      </c>
      <c r="AS12" s="133">
        <f t="shared" si="21"/>
        <v>0</v>
      </c>
      <c r="AT12" s="97">
        <f t="shared" si="21"/>
        <v>0</v>
      </c>
      <c r="AU12" s="134">
        <f t="shared" si="21"/>
        <v>0</v>
      </c>
      <c r="AV12" s="96">
        <f t="shared" si="21"/>
        <v>0</v>
      </c>
      <c r="AW12" s="97">
        <f t="shared" si="21"/>
        <v>0</v>
      </c>
      <c r="AX12" s="98">
        <f t="shared" si="21"/>
        <v>0</v>
      </c>
      <c r="AY12" s="133">
        <f t="shared" si="21"/>
        <v>0</v>
      </c>
      <c r="AZ12" s="97">
        <f t="shared" si="21"/>
        <v>0</v>
      </c>
      <c r="BA12" s="134">
        <f t="shared" si="21"/>
        <v>0</v>
      </c>
      <c r="BB12" s="96">
        <f t="shared" si="21"/>
        <v>0</v>
      </c>
      <c r="BC12" s="97">
        <f t="shared" si="21"/>
        <v>0</v>
      </c>
      <c r="BD12" s="134">
        <f t="shared" si="21"/>
        <v>0</v>
      </c>
      <c r="BE12" s="96">
        <f t="shared" si="21"/>
        <v>0</v>
      </c>
      <c r="BF12" s="97">
        <f t="shared" si="21"/>
        <v>0</v>
      </c>
      <c r="BG12" s="134">
        <f t="shared" si="21"/>
        <v>0</v>
      </c>
      <c r="BH12" s="62">
        <f>I12+L12+O12+R12+U12+X12+AA12+AD12+AG12+AJ12+AM12</f>
        <v>0</v>
      </c>
      <c r="BI12" s="70">
        <f t="shared" ref="BI12:BJ12" si="22">J12+M12+P12+S12+V12+Y12+AB12+AE12+AH12+AK12+AN12</f>
        <v>29868311</v>
      </c>
      <c r="BJ12" s="165">
        <f t="shared" si="22"/>
        <v>29868311</v>
      </c>
      <c r="BK12" s="96">
        <f t="shared" ref="BK12:BM13" si="23">BK6+BK9</f>
        <v>0</v>
      </c>
      <c r="BL12" s="97">
        <f t="shared" si="23"/>
        <v>0</v>
      </c>
      <c r="BM12" s="98">
        <f t="shared" si="23"/>
        <v>0</v>
      </c>
      <c r="BN12" s="169">
        <f>BM12+BJ12</f>
        <v>29868311</v>
      </c>
    </row>
    <row r="13" spans="1:66" ht="35.1" customHeight="1">
      <c r="A13" s="361"/>
      <c r="B13" s="364"/>
      <c r="C13" s="366"/>
      <c r="D13" s="348" t="s">
        <v>23</v>
      </c>
      <c r="E13" s="349"/>
      <c r="F13" s="96">
        <f>F7+F10</f>
        <v>0</v>
      </c>
      <c r="G13" s="97">
        <f>G7+G10</f>
        <v>215000</v>
      </c>
      <c r="H13" s="98">
        <f>H7+H10</f>
        <v>215000</v>
      </c>
      <c r="I13" s="96">
        <f t="shared" si="19"/>
        <v>0</v>
      </c>
      <c r="J13" s="96">
        <f t="shared" si="19"/>
        <v>0</v>
      </c>
      <c r="K13" s="96">
        <f t="shared" si="19"/>
        <v>0</v>
      </c>
      <c r="L13" s="96">
        <f t="shared" si="19"/>
        <v>0</v>
      </c>
      <c r="M13" s="96">
        <f t="shared" si="19"/>
        <v>0</v>
      </c>
      <c r="N13" s="96">
        <f t="shared" si="19"/>
        <v>0</v>
      </c>
      <c r="O13" s="96">
        <f t="shared" si="19"/>
        <v>0</v>
      </c>
      <c r="P13" s="96">
        <f t="shared" si="19"/>
        <v>0</v>
      </c>
      <c r="Q13" s="96">
        <f t="shared" si="19"/>
        <v>0</v>
      </c>
      <c r="R13" s="96">
        <f t="shared" si="19"/>
        <v>0</v>
      </c>
      <c r="S13" s="96">
        <f t="shared" si="19"/>
        <v>0</v>
      </c>
      <c r="T13" s="132">
        <f t="shared" si="19"/>
        <v>0</v>
      </c>
      <c r="U13" s="96">
        <f>U7+U10</f>
        <v>0</v>
      </c>
      <c r="V13" s="97">
        <f>V7+V10</f>
        <v>215000</v>
      </c>
      <c r="W13" s="98">
        <f>W7+W10</f>
        <v>215000</v>
      </c>
      <c r="X13" s="133">
        <f>X7+X10</f>
        <v>0</v>
      </c>
      <c r="Y13" s="97">
        <f t="shared" si="20"/>
        <v>0</v>
      </c>
      <c r="Z13" s="134">
        <f>Z7+Z10</f>
        <v>0</v>
      </c>
      <c r="AA13" s="96">
        <f t="shared" si="21"/>
        <v>0</v>
      </c>
      <c r="AB13" s="97">
        <f t="shared" si="21"/>
        <v>0</v>
      </c>
      <c r="AC13" s="98">
        <f t="shared" si="21"/>
        <v>0</v>
      </c>
      <c r="AD13" s="133">
        <f t="shared" si="21"/>
        <v>0</v>
      </c>
      <c r="AE13" s="97">
        <f t="shared" si="21"/>
        <v>0</v>
      </c>
      <c r="AF13" s="97">
        <f t="shared" si="21"/>
        <v>0</v>
      </c>
      <c r="AG13" s="97">
        <f t="shared" si="21"/>
        <v>0</v>
      </c>
      <c r="AH13" s="97">
        <f t="shared" si="21"/>
        <v>0</v>
      </c>
      <c r="AI13" s="97">
        <f t="shared" si="21"/>
        <v>0</v>
      </c>
      <c r="AJ13" s="97">
        <f t="shared" si="21"/>
        <v>0</v>
      </c>
      <c r="AK13" s="97">
        <f t="shared" si="21"/>
        <v>0</v>
      </c>
      <c r="AL13" s="97">
        <f t="shared" si="21"/>
        <v>0</v>
      </c>
      <c r="AM13" s="97">
        <f t="shared" si="21"/>
        <v>0</v>
      </c>
      <c r="AN13" s="97">
        <f t="shared" si="21"/>
        <v>0</v>
      </c>
      <c r="AO13" s="134">
        <f t="shared" si="21"/>
        <v>0</v>
      </c>
      <c r="AP13" s="96">
        <f t="shared" si="21"/>
        <v>0</v>
      </c>
      <c r="AQ13" s="97">
        <f t="shared" si="21"/>
        <v>0</v>
      </c>
      <c r="AR13" s="98">
        <f t="shared" si="21"/>
        <v>0</v>
      </c>
      <c r="AS13" s="133">
        <f t="shared" si="21"/>
        <v>0</v>
      </c>
      <c r="AT13" s="97">
        <f t="shared" si="21"/>
        <v>0</v>
      </c>
      <c r="AU13" s="134">
        <f t="shared" si="21"/>
        <v>0</v>
      </c>
      <c r="AV13" s="96">
        <f t="shared" si="21"/>
        <v>0</v>
      </c>
      <c r="AW13" s="97">
        <f t="shared" si="21"/>
        <v>0</v>
      </c>
      <c r="AX13" s="98">
        <f t="shared" si="21"/>
        <v>0</v>
      </c>
      <c r="AY13" s="133">
        <f t="shared" si="21"/>
        <v>0</v>
      </c>
      <c r="AZ13" s="97">
        <f t="shared" si="21"/>
        <v>0</v>
      </c>
      <c r="BA13" s="134">
        <f t="shared" si="21"/>
        <v>0</v>
      </c>
      <c r="BB13" s="96">
        <f t="shared" si="21"/>
        <v>0</v>
      </c>
      <c r="BC13" s="97">
        <f t="shared" si="21"/>
        <v>0</v>
      </c>
      <c r="BD13" s="134">
        <f t="shared" si="21"/>
        <v>0</v>
      </c>
      <c r="BE13" s="96">
        <f t="shared" si="21"/>
        <v>0</v>
      </c>
      <c r="BF13" s="97">
        <f t="shared" si="21"/>
        <v>0</v>
      </c>
      <c r="BG13" s="134">
        <f t="shared" si="21"/>
        <v>0</v>
      </c>
      <c r="BH13" s="62">
        <f>I13+L13+O13+R13+U13+X13+AA13+AD13+AG13+AJ13+AM13</f>
        <v>0</v>
      </c>
      <c r="BI13" s="70">
        <f>J13+M13+P13+S13+V13+Y13+AB13+AE13+AH13+AK13+AN13</f>
        <v>215000</v>
      </c>
      <c r="BJ13" s="165">
        <f>K13+N13+Q13+T13+W13+Z13+AC13+AF13+AI13+AL13+AO13</f>
        <v>215000</v>
      </c>
      <c r="BK13" s="96">
        <f t="shared" si="23"/>
        <v>0</v>
      </c>
      <c r="BL13" s="97">
        <f t="shared" si="23"/>
        <v>0</v>
      </c>
      <c r="BM13" s="98">
        <f t="shared" si="23"/>
        <v>0</v>
      </c>
      <c r="BN13" s="169">
        <f>BM13+BJ13</f>
        <v>215000</v>
      </c>
    </row>
    <row r="14" spans="1:66" s="4" customFormat="1" ht="35.1" customHeight="1" thickBot="1">
      <c r="A14" s="362"/>
      <c r="B14" s="365"/>
      <c r="C14" s="357"/>
      <c r="D14" s="350" t="s">
        <v>5</v>
      </c>
      <c r="E14" s="351"/>
      <c r="F14" s="123">
        <f>F13+F12</f>
        <v>0</v>
      </c>
      <c r="G14" s="124">
        <f t="shared" ref="G14:V14" si="24">G13+G12</f>
        <v>30083311</v>
      </c>
      <c r="H14" s="125">
        <f t="shared" si="24"/>
        <v>30083311</v>
      </c>
      <c r="I14" s="159">
        <f t="shared" si="24"/>
        <v>0</v>
      </c>
      <c r="J14" s="159">
        <f t="shared" si="24"/>
        <v>0</v>
      </c>
      <c r="K14" s="159">
        <f t="shared" si="24"/>
        <v>0</v>
      </c>
      <c r="L14" s="159">
        <f t="shared" si="24"/>
        <v>0</v>
      </c>
      <c r="M14" s="159">
        <f t="shared" si="24"/>
        <v>0</v>
      </c>
      <c r="N14" s="159">
        <f t="shared" si="24"/>
        <v>0</v>
      </c>
      <c r="O14" s="159">
        <f t="shared" si="24"/>
        <v>0</v>
      </c>
      <c r="P14" s="159">
        <f t="shared" si="24"/>
        <v>0</v>
      </c>
      <c r="Q14" s="159">
        <f t="shared" si="24"/>
        <v>0</v>
      </c>
      <c r="R14" s="159">
        <f t="shared" si="24"/>
        <v>0</v>
      </c>
      <c r="S14" s="159">
        <f t="shared" si="24"/>
        <v>0</v>
      </c>
      <c r="T14" s="160">
        <f t="shared" si="24"/>
        <v>0</v>
      </c>
      <c r="U14" s="157">
        <f t="shared" si="24"/>
        <v>0</v>
      </c>
      <c r="V14" s="158">
        <f t="shared" si="24"/>
        <v>8652028</v>
      </c>
      <c r="W14" s="159">
        <f>W13+W12</f>
        <v>8652028</v>
      </c>
      <c r="X14" s="161">
        <f t="shared" ref="X14:BG14" si="25">X13+X12</f>
        <v>0</v>
      </c>
      <c r="Y14" s="158">
        <f t="shared" si="25"/>
        <v>21431283</v>
      </c>
      <c r="Z14" s="160">
        <f t="shared" si="25"/>
        <v>21431283</v>
      </c>
      <c r="AA14" s="157">
        <f t="shared" si="25"/>
        <v>0</v>
      </c>
      <c r="AB14" s="158">
        <f t="shared" si="25"/>
        <v>0</v>
      </c>
      <c r="AC14" s="159">
        <f t="shared" si="25"/>
        <v>0</v>
      </c>
      <c r="AD14" s="161">
        <f t="shared" si="25"/>
        <v>0</v>
      </c>
      <c r="AE14" s="158">
        <f t="shared" si="25"/>
        <v>0</v>
      </c>
      <c r="AF14" s="158">
        <f t="shared" si="25"/>
        <v>0</v>
      </c>
      <c r="AG14" s="158">
        <f t="shared" si="25"/>
        <v>0</v>
      </c>
      <c r="AH14" s="158">
        <f t="shared" si="25"/>
        <v>0</v>
      </c>
      <c r="AI14" s="158">
        <f t="shared" si="25"/>
        <v>0</v>
      </c>
      <c r="AJ14" s="158">
        <f t="shared" si="25"/>
        <v>0</v>
      </c>
      <c r="AK14" s="158">
        <f t="shared" si="25"/>
        <v>0</v>
      </c>
      <c r="AL14" s="158">
        <f t="shared" si="25"/>
        <v>0</v>
      </c>
      <c r="AM14" s="158">
        <f t="shared" si="25"/>
        <v>0</v>
      </c>
      <c r="AN14" s="158">
        <f t="shared" si="25"/>
        <v>0</v>
      </c>
      <c r="AO14" s="160">
        <f t="shared" si="25"/>
        <v>0</v>
      </c>
      <c r="AP14" s="157">
        <f t="shared" si="25"/>
        <v>0</v>
      </c>
      <c r="AQ14" s="158">
        <f t="shared" si="25"/>
        <v>0</v>
      </c>
      <c r="AR14" s="159">
        <f t="shared" si="25"/>
        <v>0</v>
      </c>
      <c r="AS14" s="161">
        <f t="shared" si="25"/>
        <v>0</v>
      </c>
      <c r="AT14" s="158">
        <f t="shared" si="25"/>
        <v>0</v>
      </c>
      <c r="AU14" s="160">
        <f t="shared" si="25"/>
        <v>0</v>
      </c>
      <c r="AV14" s="157">
        <f t="shared" si="25"/>
        <v>0</v>
      </c>
      <c r="AW14" s="158">
        <f t="shared" si="25"/>
        <v>0</v>
      </c>
      <c r="AX14" s="159">
        <f t="shared" si="25"/>
        <v>0</v>
      </c>
      <c r="AY14" s="161">
        <f t="shared" si="25"/>
        <v>0</v>
      </c>
      <c r="AZ14" s="158">
        <f t="shared" si="25"/>
        <v>0</v>
      </c>
      <c r="BA14" s="160">
        <f t="shared" si="25"/>
        <v>0</v>
      </c>
      <c r="BB14" s="157">
        <f t="shared" si="25"/>
        <v>0</v>
      </c>
      <c r="BC14" s="158">
        <f t="shared" si="25"/>
        <v>0</v>
      </c>
      <c r="BD14" s="160">
        <f t="shared" si="25"/>
        <v>0</v>
      </c>
      <c r="BE14" s="157">
        <f t="shared" si="25"/>
        <v>0</v>
      </c>
      <c r="BF14" s="158">
        <f t="shared" si="25"/>
        <v>0</v>
      </c>
      <c r="BG14" s="160">
        <f t="shared" si="25"/>
        <v>0</v>
      </c>
      <c r="BH14" s="123">
        <f>BH13+BH12</f>
        <v>0</v>
      </c>
      <c r="BI14" s="124">
        <f t="shared" ref="BI14:BN14" si="26">BI13+BI12</f>
        <v>30083311</v>
      </c>
      <c r="BJ14" s="135">
        <f t="shared" si="26"/>
        <v>30083311</v>
      </c>
      <c r="BK14" s="123">
        <f t="shared" si="26"/>
        <v>0</v>
      </c>
      <c r="BL14" s="124">
        <f t="shared" si="26"/>
        <v>0</v>
      </c>
      <c r="BM14" s="125">
        <f t="shared" si="26"/>
        <v>0</v>
      </c>
      <c r="BN14" s="162">
        <f t="shared" si="26"/>
        <v>30083311</v>
      </c>
    </row>
    <row r="15" spans="1:66" s="4" customFormat="1" ht="42.75" customHeight="1">
      <c r="A15" s="352">
        <v>2</v>
      </c>
      <c r="B15" s="354" t="s">
        <v>42</v>
      </c>
      <c r="C15" s="356" t="s">
        <v>66</v>
      </c>
      <c r="D15" s="88" t="s">
        <v>16</v>
      </c>
      <c r="E15" s="181" t="s">
        <v>35</v>
      </c>
      <c r="F15" s="91">
        <v>0</v>
      </c>
      <c r="G15" s="177">
        <v>27675000</v>
      </c>
      <c r="H15" s="93">
        <f>G15+F15</f>
        <v>27675000</v>
      </c>
      <c r="I15" s="91">
        <v>0</v>
      </c>
      <c r="J15" s="177">
        <v>0</v>
      </c>
      <c r="K15" s="93">
        <f t="shared" ref="K15" si="27">J15+I15</f>
        <v>0</v>
      </c>
      <c r="L15" s="91">
        <v>0</v>
      </c>
      <c r="M15" s="177">
        <v>0</v>
      </c>
      <c r="N15" s="93">
        <f t="shared" ref="N15" si="28">M15+L15</f>
        <v>0</v>
      </c>
      <c r="O15" s="91">
        <v>0</v>
      </c>
      <c r="P15" s="177">
        <v>0</v>
      </c>
      <c r="Q15" s="93">
        <f t="shared" ref="Q15" si="29">P15+O15</f>
        <v>0</v>
      </c>
      <c r="R15" s="91">
        <v>0</v>
      </c>
      <c r="S15" s="177">
        <v>0</v>
      </c>
      <c r="T15" s="93">
        <f t="shared" ref="T15" si="30">S15+R15</f>
        <v>0</v>
      </c>
      <c r="U15" s="91">
        <v>0</v>
      </c>
      <c r="V15" s="171">
        <v>0</v>
      </c>
      <c r="W15" s="93">
        <f t="shared" ref="W15" si="31">V15+U15</f>
        <v>0</v>
      </c>
      <c r="X15" s="91">
        <v>0</v>
      </c>
      <c r="Y15" s="177">
        <v>7995000</v>
      </c>
      <c r="Z15" s="93">
        <f t="shared" ref="Z15" si="32">Y15+X15</f>
        <v>7995000</v>
      </c>
      <c r="AA15" s="91">
        <v>0</v>
      </c>
      <c r="AB15" s="177">
        <v>9225000</v>
      </c>
      <c r="AC15" s="93">
        <f t="shared" ref="AC15" si="33">AB15+AA15</f>
        <v>9225000</v>
      </c>
      <c r="AD15" s="91">
        <v>0</v>
      </c>
      <c r="AE15" s="177">
        <v>10455000</v>
      </c>
      <c r="AF15" s="93">
        <f t="shared" ref="AF15" si="34">AE15+AD15</f>
        <v>10455000</v>
      </c>
      <c r="AG15" s="91">
        <v>0</v>
      </c>
      <c r="AH15" s="92">
        <v>0</v>
      </c>
      <c r="AI15" s="93">
        <f t="shared" ref="AI15" si="35">AH15+AG15</f>
        <v>0</v>
      </c>
      <c r="AJ15" s="91">
        <v>0</v>
      </c>
      <c r="AK15" s="92">
        <v>0</v>
      </c>
      <c r="AL15" s="93">
        <f t="shared" ref="AL15" si="36">AK15+AJ15</f>
        <v>0</v>
      </c>
      <c r="AM15" s="91">
        <v>0</v>
      </c>
      <c r="AN15" s="92">
        <v>0</v>
      </c>
      <c r="AO15" s="93">
        <f t="shared" ref="AO15" si="37">AN15+AM15</f>
        <v>0</v>
      </c>
      <c r="AP15" s="91">
        <v>0</v>
      </c>
      <c r="AQ15" s="92">
        <v>0</v>
      </c>
      <c r="AR15" s="93">
        <f t="shared" ref="AR15" si="38">AQ15+AP15</f>
        <v>0</v>
      </c>
      <c r="AS15" s="91">
        <v>0</v>
      </c>
      <c r="AT15" s="177">
        <v>0</v>
      </c>
      <c r="AU15" s="93">
        <f t="shared" ref="AU15" si="39">AT15+AS15</f>
        <v>0</v>
      </c>
      <c r="AV15" s="91">
        <v>0</v>
      </c>
      <c r="AW15" s="177">
        <v>0</v>
      </c>
      <c r="AX15" s="93">
        <f t="shared" ref="AX15" si="40">AW15+AV15</f>
        <v>0</v>
      </c>
      <c r="AY15" s="91">
        <v>0</v>
      </c>
      <c r="AZ15" s="177">
        <v>0</v>
      </c>
      <c r="BA15" s="93">
        <f t="shared" ref="BA15" si="41">AZ15+AY15</f>
        <v>0</v>
      </c>
      <c r="BB15" s="91">
        <v>0</v>
      </c>
      <c r="BC15" s="177">
        <v>0</v>
      </c>
      <c r="BD15" s="93">
        <f t="shared" ref="BD15" si="42">BC15+BB15</f>
        <v>0</v>
      </c>
      <c r="BE15" s="91">
        <v>0</v>
      </c>
      <c r="BF15" s="177">
        <v>0</v>
      </c>
      <c r="BG15" s="93">
        <f t="shared" ref="BG15" si="43">BF15+BE15</f>
        <v>0</v>
      </c>
      <c r="BH15" s="91">
        <f t="shared" ref="BH15:BI15" si="44">I15+L15+O15+R15+U15+X15+AA15+AD15+AG15+AJ15+AM15</f>
        <v>0</v>
      </c>
      <c r="BI15" s="177">
        <f t="shared" si="44"/>
        <v>27675000</v>
      </c>
      <c r="BJ15" s="141">
        <f t="shared" ref="BJ15" si="45">BI15+BH15</f>
        <v>27675000</v>
      </c>
      <c r="BK15" s="91">
        <v>0</v>
      </c>
      <c r="BL15" s="92">
        <v>0</v>
      </c>
      <c r="BM15" s="93">
        <f>BL15+BK15</f>
        <v>0</v>
      </c>
      <c r="BN15" s="189">
        <f>BM15+BJ15</f>
        <v>27675000</v>
      </c>
    </row>
    <row r="16" spans="1:66" s="4" customFormat="1" ht="55.5" customHeight="1" thickBot="1">
      <c r="A16" s="353"/>
      <c r="B16" s="355"/>
      <c r="C16" s="357"/>
      <c r="D16" s="379" t="s">
        <v>5</v>
      </c>
      <c r="E16" s="381"/>
      <c r="F16" s="123">
        <f>F15</f>
        <v>0</v>
      </c>
      <c r="G16" s="124">
        <f t="shared" ref="G16:BL16" si="46">G15</f>
        <v>27675000</v>
      </c>
      <c r="H16" s="125">
        <f t="shared" si="46"/>
        <v>27675000</v>
      </c>
      <c r="I16" s="123">
        <f t="shared" si="46"/>
        <v>0</v>
      </c>
      <c r="J16" s="124">
        <f t="shared" si="46"/>
        <v>0</v>
      </c>
      <c r="K16" s="125">
        <f t="shared" si="46"/>
        <v>0</v>
      </c>
      <c r="L16" s="123">
        <f t="shared" si="46"/>
        <v>0</v>
      </c>
      <c r="M16" s="124">
        <f t="shared" si="46"/>
        <v>0</v>
      </c>
      <c r="N16" s="125">
        <f t="shared" si="46"/>
        <v>0</v>
      </c>
      <c r="O16" s="123">
        <f t="shared" si="46"/>
        <v>0</v>
      </c>
      <c r="P16" s="124">
        <f t="shared" si="46"/>
        <v>0</v>
      </c>
      <c r="Q16" s="125">
        <f t="shared" si="46"/>
        <v>0</v>
      </c>
      <c r="R16" s="123">
        <f t="shared" si="46"/>
        <v>0</v>
      </c>
      <c r="S16" s="124">
        <f t="shared" si="46"/>
        <v>0</v>
      </c>
      <c r="T16" s="125">
        <f t="shared" si="46"/>
        <v>0</v>
      </c>
      <c r="U16" s="123">
        <f t="shared" si="46"/>
        <v>0</v>
      </c>
      <c r="V16" s="124">
        <f t="shared" si="46"/>
        <v>0</v>
      </c>
      <c r="W16" s="125">
        <f t="shared" si="46"/>
        <v>0</v>
      </c>
      <c r="X16" s="123">
        <f t="shared" si="46"/>
        <v>0</v>
      </c>
      <c r="Y16" s="124">
        <f t="shared" si="46"/>
        <v>7995000</v>
      </c>
      <c r="Z16" s="125">
        <f t="shared" si="46"/>
        <v>7995000</v>
      </c>
      <c r="AA16" s="123">
        <f t="shared" si="46"/>
        <v>0</v>
      </c>
      <c r="AB16" s="124">
        <f t="shared" si="46"/>
        <v>9225000</v>
      </c>
      <c r="AC16" s="125">
        <f t="shared" si="46"/>
        <v>9225000</v>
      </c>
      <c r="AD16" s="123">
        <f t="shared" si="46"/>
        <v>0</v>
      </c>
      <c r="AE16" s="124">
        <f t="shared" si="46"/>
        <v>10455000</v>
      </c>
      <c r="AF16" s="125">
        <f t="shared" si="46"/>
        <v>10455000</v>
      </c>
      <c r="AG16" s="123">
        <f t="shared" si="46"/>
        <v>0</v>
      </c>
      <c r="AH16" s="124">
        <f t="shared" si="46"/>
        <v>0</v>
      </c>
      <c r="AI16" s="125">
        <f t="shared" si="46"/>
        <v>0</v>
      </c>
      <c r="AJ16" s="123">
        <f t="shared" si="46"/>
        <v>0</v>
      </c>
      <c r="AK16" s="124">
        <f t="shared" si="46"/>
        <v>0</v>
      </c>
      <c r="AL16" s="125">
        <f t="shared" si="46"/>
        <v>0</v>
      </c>
      <c r="AM16" s="123">
        <f t="shared" si="46"/>
        <v>0</v>
      </c>
      <c r="AN16" s="124">
        <f t="shared" si="46"/>
        <v>0</v>
      </c>
      <c r="AO16" s="125">
        <f t="shared" si="46"/>
        <v>0</v>
      </c>
      <c r="AP16" s="123">
        <f t="shared" si="46"/>
        <v>0</v>
      </c>
      <c r="AQ16" s="124">
        <f t="shared" si="46"/>
        <v>0</v>
      </c>
      <c r="AR16" s="125">
        <f t="shared" si="46"/>
        <v>0</v>
      </c>
      <c r="AS16" s="123">
        <f t="shared" si="46"/>
        <v>0</v>
      </c>
      <c r="AT16" s="124">
        <f t="shared" si="46"/>
        <v>0</v>
      </c>
      <c r="AU16" s="125">
        <f t="shared" si="46"/>
        <v>0</v>
      </c>
      <c r="AV16" s="123">
        <f t="shared" si="46"/>
        <v>0</v>
      </c>
      <c r="AW16" s="124">
        <f t="shared" si="46"/>
        <v>0</v>
      </c>
      <c r="AX16" s="125">
        <f t="shared" si="46"/>
        <v>0</v>
      </c>
      <c r="AY16" s="123">
        <f t="shared" si="46"/>
        <v>0</v>
      </c>
      <c r="AZ16" s="124">
        <f t="shared" si="46"/>
        <v>0</v>
      </c>
      <c r="BA16" s="125">
        <f t="shared" si="46"/>
        <v>0</v>
      </c>
      <c r="BB16" s="123">
        <f t="shared" si="46"/>
        <v>0</v>
      </c>
      <c r="BC16" s="124">
        <f t="shared" si="46"/>
        <v>0</v>
      </c>
      <c r="BD16" s="125">
        <f t="shared" si="46"/>
        <v>0</v>
      </c>
      <c r="BE16" s="123">
        <f t="shared" si="46"/>
        <v>0</v>
      </c>
      <c r="BF16" s="124">
        <f t="shared" si="46"/>
        <v>0</v>
      </c>
      <c r="BG16" s="125">
        <f t="shared" si="46"/>
        <v>0</v>
      </c>
      <c r="BH16" s="123">
        <f t="shared" si="46"/>
        <v>0</v>
      </c>
      <c r="BI16" s="124">
        <f t="shared" si="46"/>
        <v>27675000</v>
      </c>
      <c r="BJ16" s="135">
        <f t="shared" si="46"/>
        <v>27675000</v>
      </c>
      <c r="BK16" s="123">
        <f t="shared" si="46"/>
        <v>0</v>
      </c>
      <c r="BL16" s="124">
        <f t="shared" si="46"/>
        <v>0</v>
      </c>
      <c r="BM16" s="125">
        <f>BM15</f>
        <v>0</v>
      </c>
      <c r="BN16" s="190">
        <f t="shared" ref="BN16" si="47">BN15</f>
        <v>27675000</v>
      </c>
    </row>
    <row r="17" spans="1:66" s="4" customFormat="1" ht="42.75" customHeight="1">
      <c r="A17" s="352">
        <v>3</v>
      </c>
      <c r="B17" s="354" t="s">
        <v>42</v>
      </c>
      <c r="C17" s="356" t="s">
        <v>43</v>
      </c>
      <c r="D17" s="88" t="s">
        <v>16</v>
      </c>
      <c r="E17" s="181" t="s">
        <v>35</v>
      </c>
      <c r="F17" s="91">
        <v>0</v>
      </c>
      <c r="G17" s="177">
        <f>366728+55000</f>
        <v>421728</v>
      </c>
      <c r="H17" s="93">
        <f>G17+F17</f>
        <v>421728</v>
      </c>
      <c r="I17" s="91">
        <v>0</v>
      </c>
      <c r="J17" s="177">
        <v>0</v>
      </c>
      <c r="K17" s="93">
        <f t="shared" ref="K17" si="48">J17+I17</f>
        <v>0</v>
      </c>
      <c r="L17" s="91">
        <v>0</v>
      </c>
      <c r="M17" s="177">
        <v>0</v>
      </c>
      <c r="N17" s="93">
        <f t="shared" ref="N17" si="49">M17+L17</f>
        <v>0</v>
      </c>
      <c r="O17" s="91">
        <v>0</v>
      </c>
      <c r="P17" s="177">
        <v>0</v>
      </c>
      <c r="Q17" s="93">
        <f t="shared" ref="Q17" si="50">P17+O17</f>
        <v>0</v>
      </c>
      <c r="R17" s="91">
        <v>0</v>
      </c>
      <c r="S17" s="177">
        <v>0</v>
      </c>
      <c r="T17" s="93">
        <f t="shared" ref="T17" si="51">S17+R17</f>
        <v>0</v>
      </c>
      <c r="U17" s="91">
        <v>0</v>
      </c>
      <c r="V17" s="177">
        <f>216728+55000</f>
        <v>271728</v>
      </c>
      <c r="W17" s="93">
        <f t="shared" ref="W17" si="52">V17+U17</f>
        <v>271728</v>
      </c>
      <c r="X17" s="91">
        <v>0</v>
      </c>
      <c r="Y17" s="177">
        <v>150000</v>
      </c>
      <c r="Z17" s="93">
        <f t="shared" ref="Z17" si="53">Y17+X17</f>
        <v>150000</v>
      </c>
      <c r="AA17" s="91">
        <v>0</v>
      </c>
      <c r="AB17" s="92">
        <v>0</v>
      </c>
      <c r="AC17" s="93">
        <f t="shared" ref="AC17" si="54">AB17+AA17</f>
        <v>0</v>
      </c>
      <c r="AD17" s="91">
        <v>0</v>
      </c>
      <c r="AE17" s="92">
        <v>0</v>
      </c>
      <c r="AF17" s="93">
        <f t="shared" ref="AF17" si="55">AE17+AD17</f>
        <v>0</v>
      </c>
      <c r="AG17" s="91">
        <v>0</v>
      </c>
      <c r="AH17" s="92">
        <v>0</v>
      </c>
      <c r="AI17" s="93">
        <f t="shared" ref="AI17" si="56">AH17+AG17</f>
        <v>0</v>
      </c>
      <c r="AJ17" s="91">
        <v>0</v>
      </c>
      <c r="AK17" s="92">
        <v>0</v>
      </c>
      <c r="AL17" s="93">
        <f t="shared" ref="AL17" si="57">AK17+AJ17</f>
        <v>0</v>
      </c>
      <c r="AM17" s="91">
        <v>0</v>
      </c>
      <c r="AN17" s="92">
        <v>0</v>
      </c>
      <c r="AO17" s="93">
        <f t="shared" ref="AO17" si="58">AN17+AM17</f>
        <v>0</v>
      </c>
      <c r="AP17" s="91">
        <v>0</v>
      </c>
      <c r="AQ17" s="92">
        <v>0</v>
      </c>
      <c r="AR17" s="93">
        <f t="shared" ref="AR17" si="59">AQ17+AP17</f>
        <v>0</v>
      </c>
      <c r="AS17" s="91">
        <v>0</v>
      </c>
      <c r="AT17" s="177">
        <v>0</v>
      </c>
      <c r="AU17" s="93">
        <f t="shared" ref="AU17" si="60">AT17+AS17</f>
        <v>0</v>
      </c>
      <c r="AV17" s="91">
        <v>0</v>
      </c>
      <c r="AW17" s="177">
        <v>0</v>
      </c>
      <c r="AX17" s="93">
        <f t="shared" ref="AX17" si="61">AW17+AV17</f>
        <v>0</v>
      </c>
      <c r="AY17" s="91">
        <v>0</v>
      </c>
      <c r="AZ17" s="177">
        <v>0</v>
      </c>
      <c r="BA17" s="93">
        <f t="shared" ref="BA17" si="62">AZ17+AY17</f>
        <v>0</v>
      </c>
      <c r="BB17" s="91">
        <v>0</v>
      </c>
      <c r="BC17" s="177">
        <v>0</v>
      </c>
      <c r="BD17" s="93">
        <f t="shared" ref="BD17" si="63">BC17+BB17</f>
        <v>0</v>
      </c>
      <c r="BE17" s="91">
        <v>0</v>
      </c>
      <c r="BF17" s="177">
        <v>0</v>
      </c>
      <c r="BG17" s="93">
        <f t="shared" ref="BG17" si="64">BF17+BE17</f>
        <v>0</v>
      </c>
      <c r="BH17" s="91">
        <f t="shared" ref="BH17:BJ21" si="65">I17+L17+O17+R17+U17+X17+AA17+AD17+AG17+AJ17+AM17</f>
        <v>0</v>
      </c>
      <c r="BI17" s="92">
        <f t="shared" si="65"/>
        <v>421728</v>
      </c>
      <c r="BJ17" s="141">
        <f t="shared" ref="BJ17" si="66">BI17+BH17</f>
        <v>421728</v>
      </c>
      <c r="BK17" s="91">
        <v>0</v>
      </c>
      <c r="BL17" s="92">
        <v>0</v>
      </c>
      <c r="BM17" s="93">
        <f>BL17+BK17</f>
        <v>0</v>
      </c>
      <c r="BN17" s="189">
        <f>BM17+BJ17</f>
        <v>421728</v>
      </c>
    </row>
    <row r="18" spans="1:66" s="4" customFormat="1" ht="55.5" customHeight="1" thickBot="1">
      <c r="A18" s="353"/>
      <c r="B18" s="355"/>
      <c r="C18" s="357"/>
      <c r="D18" s="379" t="s">
        <v>5</v>
      </c>
      <c r="E18" s="381"/>
      <c r="F18" s="123">
        <f>F17</f>
        <v>0</v>
      </c>
      <c r="G18" s="124">
        <f t="shared" ref="G18:BL18" si="67">G17</f>
        <v>421728</v>
      </c>
      <c r="H18" s="125">
        <f t="shared" si="67"/>
        <v>421728</v>
      </c>
      <c r="I18" s="123">
        <f t="shared" si="67"/>
        <v>0</v>
      </c>
      <c r="J18" s="124">
        <f t="shared" si="67"/>
        <v>0</v>
      </c>
      <c r="K18" s="125">
        <f t="shared" si="67"/>
        <v>0</v>
      </c>
      <c r="L18" s="123">
        <f t="shared" si="67"/>
        <v>0</v>
      </c>
      <c r="M18" s="124">
        <f t="shared" si="67"/>
        <v>0</v>
      </c>
      <c r="N18" s="125">
        <f t="shared" si="67"/>
        <v>0</v>
      </c>
      <c r="O18" s="123">
        <f t="shared" si="67"/>
        <v>0</v>
      </c>
      <c r="P18" s="124">
        <f t="shared" si="67"/>
        <v>0</v>
      </c>
      <c r="Q18" s="125">
        <f t="shared" si="67"/>
        <v>0</v>
      </c>
      <c r="R18" s="123">
        <f t="shared" si="67"/>
        <v>0</v>
      </c>
      <c r="S18" s="124">
        <f t="shared" si="67"/>
        <v>0</v>
      </c>
      <c r="T18" s="125">
        <f t="shared" si="67"/>
        <v>0</v>
      </c>
      <c r="U18" s="123">
        <f t="shared" si="67"/>
        <v>0</v>
      </c>
      <c r="V18" s="124">
        <f t="shared" si="67"/>
        <v>271728</v>
      </c>
      <c r="W18" s="125">
        <f t="shared" si="67"/>
        <v>271728</v>
      </c>
      <c r="X18" s="123">
        <f t="shared" si="67"/>
        <v>0</v>
      </c>
      <c r="Y18" s="124">
        <f t="shared" si="67"/>
        <v>150000</v>
      </c>
      <c r="Z18" s="125">
        <f t="shared" si="67"/>
        <v>150000</v>
      </c>
      <c r="AA18" s="123">
        <f t="shared" si="67"/>
        <v>0</v>
      </c>
      <c r="AB18" s="124">
        <f t="shared" si="67"/>
        <v>0</v>
      </c>
      <c r="AC18" s="125">
        <f t="shared" si="67"/>
        <v>0</v>
      </c>
      <c r="AD18" s="123">
        <f t="shared" si="67"/>
        <v>0</v>
      </c>
      <c r="AE18" s="124">
        <f t="shared" si="67"/>
        <v>0</v>
      </c>
      <c r="AF18" s="125">
        <f t="shared" si="67"/>
        <v>0</v>
      </c>
      <c r="AG18" s="123">
        <f t="shared" si="67"/>
        <v>0</v>
      </c>
      <c r="AH18" s="124">
        <f t="shared" si="67"/>
        <v>0</v>
      </c>
      <c r="AI18" s="125">
        <f t="shared" si="67"/>
        <v>0</v>
      </c>
      <c r="AJ18" s="123">
        <f t="shared" si="67"/>
        <v>0</v>
      </c>
      <c r="AK18" s="124">
        <f t="shared" si="67"/>
        <v>0</v>
      </c>
      <c r="AL18" s="125">
        <f t="shared" si="67"/>
        <v>0</v>
      </c>
      <c r="AM18" s="123">
        <f t="shared" si="67"/>
        <v>0</v>
      </c>
      <c r="AN18" s="124">
        <f t="shared" si="67"/>
        <v>0</v>
      </c>
      <c r="AO18" s="125">
        <f t="shared" si="67"/>
        <v>0</v>
      </c>
      <c r="AP18" s="123">
        <f t="shared" si="67"/>
        <v>0</v>
      </c>
      <c r="AQ18" s="124">
        <f t="shared" si="67"/>
        <v>0</v>
      </c>
      <c r="AR18" s="125">
        <f t="shared" si="67"/>
        <v>0</v>
      </c>
      <c r="AS18" s="123">
        <f t="shared" si="67"/>
        <v>0</v>
      </c>
      <c r="AT18" s="124">
        <f t="shared" si="67"/>
        <v>0</v>
      </c>
      <c r="AU18" s="125">
        <f t="shared" si="67"/>
        <v>0</v>
      </c>
      <c r="AV18" s="123">
        <f t="shared" si="67"/>
        <v>0</v>
      </c>
      <c r="AW18" s="124">
        <f t="shared" si="67"/>
        <v>0</v>
      </c>
      <c r="AX18" s="125">
        <f t="shared" si="67"/>
        <v>0</v>
      </c>
      <c r="AY18" s="123">
        <f t="shared" si="67"/>
        <v>0</v>
      </c>
      <c r="AZ18" s="124">
        <f t="shared" si="67"/>
        <v>0</v>
      </c>
      <c r="BA18" s="125">
        <f t="shared" si="67"/>
        <v>0</v>
      </c>
      <c r="BB18" s="123">
        <f t="shared" si="67"/>
        <v>0</v>
      </c>
      <c r="BC18" s="124">
        <f t="shared" si="67"/>
        <v>0</v>
      </c>
      <c r="BD18" s="125">
        <f t="shared" si="67"/>
        <v>0</v>
      </c>
      <c r="BE18" s="123">
        <f t="shared" si="67"/>
        <v>0</v>
      </c>
      <c r="BF18" s="124">
        <f t="shared" si="67"/>
        <v>0</v>
      </c>
      <c r="BG18" s="125">
        <f t="shared" si="67"/>
        <v>0</v>
      </c>
      <c r="BH18" s="123">
        <f t="shared" si="67"/>
        <v>0</v>
      </c>
      <c r="BI18" s="124">
        <f t="shared" si="67"/>
        <v>421728</v>
      </c>
      <c r="BJ18" s="135">
        <f t="shared" si="67"/>
        <v>421728</v>
      </c>
      <c r="BK18" s="123">
        <f t="shared" si="67"/>
        <v>0</v>
      </c>
      <c r="BL18" s="124">
        <f t="shared" si="67"/>
        <v>0</v>
      </c>
      <c r="BM18" s="125">
        <f>BM17</f>
        <v>0</v>
      </c>
      <c r="BN18" s="190">
        <f t="shared" ref="BN18" si="68">BN17</f>
        <v>421728</v>
      </c>
    </row>
    <row r="19" spans="1:66" s="4" customFormat="1" ht="45" customHeight="1">
      <c r="A19" s="360">
        <v>4</v>
      </c>
      <c r="B19" s="354" t="s">
        <v>41</v>
      </c>
      <c r="C19" s="356" t="s">
        <v>55</v>
      </c>
      <c r="D19" s="237" t="s">
        <v>14</v>
      </c>
      <c r="E19" s="341" t="s">
        <v>35</v>
      </c>
      <c r="F19" s="174">
        <v>194936</v>
      </c>
      <c r="G19" s="175">
        <v>0</v>
      </c>
      <c r="H19" s="174">
        <f>F19+G19</f>
        <v>194936</v>
      </c>
      <c r="I19" s="14"/>
      <c r="J19" s="39"/>
      <c r="K19" s="40">
        <f>J19+I19</f>
        <v>0</v>
      </c>
      <c r="L19" s="14"/>
      <c r="M19" s="39"/>
      <c r="N19" s="40">
        <f>M19+L19</f>
        <v>0</v>
      </c>
      <c r="O19" s="14"/>
      <c r="P19" s="39"/>
      <c r="Q19" s="40"/>
      <c r="R19" s="14"/>
      <c r="S19" s="41"/>
      <c r="T19" s="40">
        <f>R19+S19</f>
        <v>0</v>
      </c>
      <c r="U19" s="14">
        <v>0</v>
      </c>
      <c r="V19" s="41">
        <v>11770</v>
      </c>
      <c r="W19" s="40">
        <f>U19+V19</f>
        <v>11770</v>
      </c>
      <c r="X19" s="14">
        <v>0</v>
      </c>
      <c r="Y19" s="41">
        <v>0</v>
      </c>
      <c r="Z19" s="40">
        <f>X19+Y19</f>
        <v>0</v>
      </c>
      <c r="AA19" s="14">
        <v>0</v>
      </c>
      <c r="AB19" s="41">
        <v>0</v>
      </c>
      <c r="AC19" s="48">
        <f>AA19+AB19</f>
        <v>0</v>
      </c>
      <c r="AD19" s="14">
        <v>0</v>
      </c>
      <c r="AE19" s="41">
        <v>0</v>
      </c>
      <c r="AF19" s="48">
        <f>AD19+AE19</f>
        <v>0</v>
      </c>
      <c r="AG19" s="14">
        <v>0</v>
      </c>
      <c r="AH19" s="39">
        <v>0</v>
      </c>
      <c r="AI19" s="48">
        <f>AG19+AH19</f>
        <v>0</v>
      </c>
      <c r="AJ19" s="14">
        <v>0</v>
      </c>
      <c r="AK19" s="39">
        <v>0</v>
      </c>
      <c r="AL19" s="48">
        <f>AJ19+AK19</f>
        <v>0</v>
      </c>
      <c r="AM19" s="14">
        <v>0</v>
      </c>
      <c r="AN19" s="39">
        <v>0</v>
      </c>
      <c r="AO19" s="48">
        <f>AM19+AN19</f>
        <v>0</v>
      </c>
      <c r="AP19" s="14">
        <v>0</v>
      </c>
      <c r="AQ19" s="39">
        <v>0</v>
      </c>
      <c r="AR19" s="48">
        <f>AP19+AQ19</f>
        <v>0</v>
      </c>
      <c r="AS19" s="14">
        <v>0</v>
      </c>
      <c r="AT19" s="39">
        <v>0</v>
      </c>
      <c r="AU19" s="48">
        <f>AS19+AT19</f>
        <v>0</v>
      </c>
      <c r="AV19" s="14">
        <v>0</v>
      </c>
      <c r="AW19" s="39">
        <v>0</v>
      </c>
      <c r="AX19" s="48">
        <f>AV19+AW19</f>
        <v>0</v>
      </c>
      <c r="AY19" s="14">
        <v>0</v>
      </c>
      <c r="AZ19" s="39">
        <v>0</v>
      </c>
      <c r="BA19" s="48">
        <f>AY19+AZ19</f>
        <v>0</v>
      </c>
      <c r="BB19" s="14">
        <v>0</v>
      </c>
      <c r="BC19" s="39">
        <v>0</v>
      </c>
      <c r="BD19" s="48">
        <f>BB19+BC19</f>
        <v>0</v>
      </c>
      <c r="BE19" s="14">
        <v>0</v>
      </c>
      <c r="BF19" s="39">
        <v>0</v>
      </c>
      <c r="BG19" s="48">
        <f>BE19+BF19</f>
        <v>0</v>
      </c>
      <c r="BH19" s="42">
        <f>I19+L19+O19+R19+U19+X19+AA19+AD19+AG19+AJ19+AM19</f>
        <v>0</v>
      </c>
      <c r="BI19" s="53">
        <f t="shared" si="65"/>
        <v>11770</v>
      </c>
      <c r="BJ19" s="40">
        <f t="shared" si="65"/>
        <v>11770</v>
      </c>
      <c r="BK19" s="42">
        <v>194936</v>
      </c>
      <c r="BL19" s="41">
        <v>-11770</v>
      </c>
      <c r="BM19" s="40">
        <f>BL19+BK19</f>
        <v>183166</v>
      </c>
      <c r="BN19" s="44">
        <f>BM19+BJ19</f>
        <v>194936</v>
      </c>
    </row>
    <row r="20" spans="1:66" s="4" customFormat="1" ht="45" customHeight="1">
      <c r="A20" s="361"/>
      <c r="B20" s="377"/>
      <c r="C20" s="366"/>
      <c r="D20" s="176" t="s">
        <v>47</v>
      </c>
      <c r="E20" s="378"/>
      <c r="F20" s="173">
        <v>61697</v>
      </c>
      <c r="G20" s="127">
        <v>0</v>
      </c>
      <c r="H20" s="174">
        <f t="shared" ref="H20:H21" si="69">F20+G20</f>
        <v>61697</v>
      </c>
      <c r="I20" s="56"/>
      <c r="J20" s="57"/>
      <c r="K20" s="58"/>
      <c r="L20" s="56"/>
      <c r="M20" s="57"/>
      <c r="N20" s="58"/>
      <c r="O20" s="56"/>
      <c r="P20" s="57"/>
      <c r="Q20" s="58"/>
      <c r="R20" s="16"/>
      <c r="S20" s="59"/>
      <c r="T20" s="55">
        <f>R20+S20</f>
        <v>0</v>
      </c>
      <c r="U20" s="16">
        <v>5026</v>
      </c>
      <c r="V20" s="59">
        <v>0</v>
      </c>
      <c r="W20" s="55">
        <f>U20+V20</f>
        <v>5026</v>
      </c>
      <c r="X20" s="16">
        <v>0</v>
      </c>
      <c r="Y20" s="59">
        <v>0</v>
      </c>
      <c r="Z20" s="55">
        <f>X20+Y20</f>
        <v>0</v>
      </c>
      <c r="AA20" s="16">
        <v>0</v>
      </c>
      <c r="AB20" s="59">
        <v>0</v>
      </c>
      <c r="AC20" s="60">
        <v>0</v>
      </c>
      <c r="AD20" s="16">
        <v>0</v>
      </c>
      <c r="AE20" s="59">
        <v>0</v>
      </c>
      <c r="AF20" s="60">
        <v>0</v>
      </c>
      <c r="AG20" s="16">
        <v>0</v>
      </c>
      <c r="AH20" s="61">
        <v>0</v>
      </c>
      <c r="AI20" s="60">
        <v>0</v>
      </c>
      <c r="AJ20" s="16">
        <v>0</v>
      </c>
      <c r="AK20" s="61">
        <v>0</v>
      </c>
      <c r="AL20" s="60">
        <v>0</v>
      </c>
      <c r="AM20" s="16">
        <v>0</v>
      </c>
      <c r="AN20" s="61">
        <v>0</v>
      </c>
      <c r="AO20" s="60">
        <v>0</v>
      </c>
      <c r="AP20" s="16">
        <v>0</v>
      </c>
      <c r="AQ20" s="61">
        <v>0</v>
      </c>
      <c r="AR20" s="60">
        <v>0</v>
      </c>
      <c r="AS20" s="16">
        <v>0</v>
      </c>
      <c r="AT20" s="61">
        <v>0</v>
      </c>
      <c r="AU20" s="60">
        <v>0</v>
      </c>
      <c r="AV20" s="16">
        <v>0</v>
      </c>
      <c r="AW20" s="61">
        <v>0</v>
      </c>
      <c r="AX20" s="60">
        <v>0</v>
      </c>
      <c r="AY20" s="16">
        <v>0</v>
      </c>
      <c r="AZ20" s="61">
        <v>0</v>
      </c>
      <c r="BA20" s="60">
        <v>0</v>
      </c>
      <c r="BB20" s="16">
        <v>0</v>
      </c>
      <c r="BC20" s="61">
        <v>0</v>
      </c>
      <c r="BD20" s="60">
        <v>0</v>
      </c>
      <c r="BE20" s="16">
        <v>0</v>
      </c>
      <c r="BF20" s="61">
        <v>0</v>
      </c>
      <c r="BG20" s="60">
        <v>0</v>
      </c>
      <c r="BH20" s="62">
        <f t="shared" ref="BH20" si="70">I20+L20+O20+R20+U20+X20+AA20+AD20+AG20+AJ20+AM20</f>
        <v>5026</v>
      </c>
      <c r="BI20" s="69">
        <f t="shared" si="65"/>
        <v>0</v>
      </c>
      <c r="BJ20" s="55">
        <f t="shared" si="65"/>
        <v>5026</v>
      </c>
      <c r="BK20" s="62">
        <v>56671</v>
      </c>
      <c r="BL20" s="59">
        <v>0</v>
      </c>
      <c r="BM20" s="55">
        <f>BL20+BK20</f>
        <v>56671</v>
      </c>
      <c r="BN20" s="63">
        <f>BM20+BJ20</f>
        <v>61697</v>
      </c>
    </row>
    <row r="21" spans="1:66" s="4" customFormat="1" ht="45" customHeight="1">
      <c r="A21" s="361"/>
      <c r="B21" s="377"/>
      <c r="C21" s="366"/>
      <c r="D21" s="176" t="s">
        <v>16</v>
      </c>
      <c r="E21" s="378"/>
      <c r="F21" s="173">
        <v>18656</v>
      </c>
      <c r="G21" s="172">
        <v>0</v>
      </c>
      <c r="H21" s="174">
        <f t="shared" si="69"/>
        <v>18656</v>
      </c>
      <c r="I21" s="56"/>
      <c r="J21" s="57"/>
      <c r="K21" s="58"/>
      <c r="L21" s="56"/>
      <c r="M21" s="57"/>
      <c r="N21" s="58"/>
      <c r="O21" s="56"/>
      <c r="P21" s="57"/>
      <c r="Q21" s="58"/>
      <c r="R21" s="64"/>
      <c r="S21" s="65"/>
      <c r="T21" s="66">
        <f>R21+S21</f>
        <v>0</v>
      </c>
      <c r="U21" s="64">
        <v>559</v>
      </c>
      <c r="V21" s="65">
        <v>0</v>
      </c>
      <c r="W21" s="66">
        <f>U21+V21</f>
        <v>559</v>
      </c>
      <c r="X21" s="64">
        <v>0</v>
      </c>
      <c r="Y21" s="65">
        <v>0</v>
      </c>
      <c r="Z21" s="66">
        <f>X21+Y21</f>
        <v>0</v>
      </c>
      <c r="AA21" s="64">
        <v>0</v>
      </c>
      <c r="AB21" s="65">
        <v>0</v>
      </c>
      <c r="AC21" s="67">
        <v>0</v>
      </c>
      <c r="AD21" s="64">
        <v>0</v>
      </c>
      <c r="AE21" s="65">
        <v>0</v>
      </c>
      <c r="AF21" s="67">
        <v>0</v>
      </c>
      <c r="AG21" s="64">
        <v>0</v>
      </c>
      <c r="AH21" s="68">
        <v>0</v>
      </c>
      <c r="AI21" s="67">
        <v>0</v>
      </c>
      <c r="AJ21" s="64">
        <v>0</v>
      </c>
      <c r="AK21" s="68">
        <v>0</v>
      </c>
      <c r="AL21" s="67">
        <v>0</v>
      </c>
      <c r="AM21" s="64">
        <v>0</v>
      </c>
      <c r="AN21" s="68">
        <v>0</v>
      </c>
      <c r="AO21" s="67">
        <v>0</v>
      </c>
      <c r="AP21" s="64">
        <v>0</v>
      </c>
      <c r="AQ21" s="68">
        <v>0</v>
      </c>
      <c r="AR21" s="67">
        <v>0</v>
      </c>
      <c r="AS21" s="64">
        <v>0</v>
      </c>
      <c r="AT21" s="68">
        <v>0</v>
      </c>
      <c r="AU21" s="67">
        <v>0</v>
      </c>
      <c r="AV21" s="64">
        <v>0</v>
      </c>
      <c r="AW21" s="68">
        <v>0</v>
      </c>
      <c r="AX21" s="67">
        <v>0</v>
      </c>
      <c r="AY21" s="64">
        <v>0</v>
      </c>
      <c r="AZ21" s="68">
        <v>0</v>
      </c>
      <c r="BA21" s="67">
        <v>0</v>
      </c>
      <c r="BB21" s="64">
        <v>0</v>
      </c>
      <c r="BC21" s="68">
        <v>0</v>
      </c>
      <c r="BD21" s="67">
        <v>0</v>
      </c>
      <c r="BE21" s="64">
        <v>0</v>
      </c>
      <c r="BF21" s="68">
        <v>0</v>
      </c>
      <c r="BG21" s="67">
        <v>0</v>
      </c>
      <c r="BH21" s="62">
        <f>I21+L21+O21+R21+U21+X21+AA21+AD21+AG21+AJ21+AM21</f>
        <v>559</v>
      </c>
      <c r="BI21" s="69">
        <f t="shared" si="65"/>
        <v>0</v>
      </c>
      <c r="BJ21" s="55">
        <f t="shared" si="65"/>
        <v>559</v>
      </c>
      <c r="BK21" s="62">
        <v>18097</v>
      </c>
      <c r="BL21" s="59">
        <v>0</v>
      </c>
      <c r="BM21" s="55">
        <f>BL21+BK21</f>
        <v>18097</v>
      </c>
      <c r="BN21" s="63">
        <f>BM21+BJ21</f>
        <v>18656</v>
      </c>
    </row>
    <row r="22" spans="1:66" s="4" customFormat="1" ht="46.5" customHeight="1" thickBot="1">
      <c r="A22" s="362"/>
      <c r="B22" s="355"/>
      <c r="C22" s="357"/>
      <c r="D22" s="379" t="s">
        <v>5</v>
      </c>
      <c r="E22" s="380"/>
      <c r="F22" s="45">
        <f t="shared" ref="F22:BG22" si="71">F19+F20+F21</f>
        <v>275289</v>
      </c>
      <c r="G22" s="46">
        <f t="shared" si="71"/>
        <v>0</v>
      </c>
      <c r="H22" s="47">
        <f t="shared" si="71"/>
        <v>275289</v>
      </c>
      <c r="I22" s="45">
        <f t="shared" si="71"/>
        <v>0</v>
      </c>
      <c r="J22" s="46">
        <f t="shared" si="71"/>
        <v>0</v>
      </c>
      <c r="K22" s="47">
        <f t="shared" si="71"/>
        <v>0</v>
      </c>
      <c r="L22" s="45">
        <f t="shared" si="71"/>
        <v>0</v>
      </c>
      <c r="M22" s="46">
        <f t="shared" si="71"/>
        <v>0</v>
      </c>
      <c r="N22" s="47">
        <f t="shared" si="71"/>
        <v>0</v>
      </c>
      <c r="O22" s="45">
        <f t="shared" si="71"/>
        <v>0</v>
      </c>
      <c r="P22" s="46">
        <f t="shared" si="71"/>
        <v>0</v>
      </c>
      <c r="Q22" s="47">
        <f t="shared" si="71"/>
        <v>0</v>
      </c>
      <c r="R22" s="45">
        <f t="shared" si="71"/>
        <v>0</v>
      </c>
      <c r="S22" s="46">
        <f t="shared" si="71"/>
        <v>0</v>
      </c>
      <c r="T22" s="47">
        <f t="shared" si="71"/>
        <v>0</v>
      </c>
      <c r="U22" s="45">
        <f t="shared" si="71"/>
        <v>5585</v>
      </c>
      <c r="V22" s="46">
        <f t="shared" si="71"/>
        <v>11770</v>
      </c>
      <c r="W22" s="47">
        <f t="shared" si="71"/>
        <v>17355</v>
      </c>
      <c r="X22" s="45">
        <f t="shared" si="71"/>
        <v>0</v>
      </c>
      <c r="Y22" s="46">
        <f t="shared" si="71"/>
        <v>0</v>
      </c>
      <c r="Z22" s="47">
        <f t="shared" si="71"/>
        <v>0</v>
      </c>
      <c r="AA22" s="45">
        <f t="shared" si="71"/>
        <v>0</v>
      </c>
      <c r="AB22" s="46">
        <f t="shared" si="71"/>
        <v>0</v>
      </c>
      <c r="AC22" s="47">
        <f t="shared" si="71"/>
        <v>0</v>
      </c>
      <c r="AD22" s="45">
        <f t="shared" si="71"/>
        <v>0</v>
      </c>
      <c r="AE22" s="46">
        <f t="shared" si="71"/>
        <v>0</v>
      </c>
      <c r="AF22" s="47">
        <f t="shared" si="71"/>
        <v>0</v>
      </c>
      <c r="AG22" s="45">
        <f t="shared" si="71"/>
        <v>0</v>
      </c>
      <c r="AH22" s="46">
        <f t="shared" si="71"/>
        <v>0</v>
      </c>
      <c r="AI22" s="47">
        <f t="shared" si="71"/>
        <v>0</v>
      </c>
      <c r="AJ22" s="45">
        <f t="shared" si="71"/>
        <v>0</v>
      </c>
      <c r="AK22" s="46">
        <f t="shared" si="71"/>
        <v>0</v>
      </c>
      <c r="AL22" s="47">
        <f t="shared" si="71"/>
        <v>0</v>
      </c>
      <c r="AM22" s="45">
        <f t="shared" si="71"/>
        <v>0</v>
      </c>
      <c r="AN22" s="46">
        <f t="shared" si="71"/>
        <v>0</v>
      </c>
      <c r="AO22" s="47">
        <f t="shared" si="71"/>
        <v>0</v>
      </c>
      <c r="AP22" s="45">
        <f t="shared" si="71"/>
        <v>0</v>
      </c>
      <c r="AQ22" s="46">
        <f t="shared" si="71"/>
        <v>0</v>
      </c>
      <c r="AR22" s="47">
        <f t="shared" si="71"/>
        <v>0</v>
      </c>
      <c r="AS22" s="45">
        <f t="shared" si="71"/>
        <v>0</v>
      </c>
      <c r="AT22" s="46">
        <f t="shared" si="71"/>
        <v>0</v>
      </c>
      <c r="AU22" s="47">
        <f t="shared" si="71"/>
        <v>0</v>
      </c>
      <c r="AV22" s="45">
        <f t="shared" si="71"/>
        <v>0</v>
      </c>
      <c r="AW22" s="46">
        <f t="shared" si="71"/>
        <v>0</v>
      </c>
      <c r="AX22" s="47">
        <f t="shared" si="71"/>
        <v>0</v>
      </c>
      <c r="AY22" s="45">
        <f t="shared" si="71"/>
        <v>0</v>
      </c>
      <c r="AZ22" s="46">
        <f t="shared" si="71"/>
        <v>0</v>
      </c>
      <c r="BA22" s="47">
        <f t="shared" si="71"/>
        <v>0</v>
      </c>
      <c r="BB22" s="45">
        <f t="shared" si="71"/>
        <v>0</v>
      </c>
      <c r="BC22" s="46">
        <f t="shared" si="71"/>
        <v>0</v>
      </c>
      <c r="BD22" s="47">
        <f t="shared" si="71"/>
        <v>0</v>
      </c>
      <c r="BE22" s="45">
        <f t="shared" si="71"/>
        <v>0</v>
      </c>
      <c r="BF22" s="46">
        <f t="shared" si="71"/>
        <v>0</v>
      </c>
      <c r="BG22" s="47">
        <f t="shared" si="71"/>
        <v>0</v>
      </c>
      <c r="BH22" s="49">
        <f>BH19+BH20+BH21</f>
        <v>5585</v>
      </c>
      <c r="BI22" s="50">
        <f t="shared" ref="BI22:BM22" si="72">BI19+BI20+BI21</f>
        <v>11770</v>
      </c>
      <c r="BJ22" s="51">
        <f t="shared" si="72"/>
        <v>17355</v>
      </c>
      <c r="BK22" s="49">
        <f t="shared" si="72"/>
        <v>269704</v>
      </c>
      <c r="BL22" s="50">
        <f t="shared" si="72"/>
        <v>-11770</v>
      </c>
      <c r="BM22" s="51">
        <f t="shared" si="72"/>
        <v>257934</v>
      </c>
      <c r="BN22" s="52">
        <f>BN19+BN20+BN21</f>
        <v>275289</v>
      </c>
    </row>
    <row r="23" spans="1:66" s="4" customFormat="1" ht="35.1" customHeight="1">
      <c r="A23" s="360">
        <v>5</v>
      </c>
      <c r="B23" s="363" t="s">
        <v>36</v>
      </c>
      <c r="C23" s="356" t="s">
        <v>56</v>
      </c>
      <c r="D23" s="367" t="s">
        <v>39</v>
      </c>
      <c r="E23" s="238" t="s">
        <v>35</v>
      </c>
      <c r="F23" s="139">
        <v>6620384</v>
      </c>
      <c r="G23" s="140">
        <v>0</v>
      </c>
      <c r="H23" s="101">
        <f>G23+F23</f>
        <v>6620384</v>
      </c>
      <c r="I23" s="91"/>
      <c r="J23" s="92"/>
      <c r="K23" s="93">
        <f>J23+I23</f>
        <v>0</v>
      </c>
      <c r="L23" s="91"/>
      <c r="M23" s="92"/>
      <c r="N23" s="93">
        <f>M23+L23</f>
        <v>0</v>
      </c>
      <c r="O23" s="91">
        <v>0</v>
      </c>
      <c r="P23" s="92">
        <v>0</v>
      </c>
      <c r="Q23" s="93">
        <f>P23+O23</f>
        <v>0</v>
      </c>
      <c r="R23" s="91"/>
      <c r="S23" s="92">
        <v>0</v>
      </c>
      <c r="T23" s="141">
        <f>S23+R23</f>
        <v>0</v>
      </c>
      <c r="U23" s="91">
        <v>2303414</v>
      </c>
      <c r="V23" s="92">
        <v>-56574</v>
      </c>
      <c r="W23" s="93">
        <f>V23+U23</f>
        <v>2246840</v>
      </c>
      <c r="X23" s="94">
        <v>2812875</v>
      </c>
      <c r="Y23" s="92">
        <v>56574</v>
      </c>
      <c r="Z23" s="141">
        <f>Y23+X23</f>
        <v>2869449</v>
      </c>
      <c r="AA23" s="91">
        <v>0</v>
      </c>
      <c r="AB23" s="92">
        <v>0</v>
      </c>
      <c r="AC23" s="93">
        <f>AA23+AB23</f>
        <v>0</v>
      </c>
      <c r="AD23" s="94">
        <v>0</v>
      </c>
      <c r="AE23" s="92">
        <v>0</v>
      </c>
      <c r="AF23" s="93">
        <f>AD23+AE23</f>
        <v>0</v>
      </c>
      <c r="AG23" s="91">
        <v>0</v>
      </c>
      <c r="AH23" s="92">
        <v>0</v>
      </c>
      <c r="AI23" s="93">
        <f>AG23+AH23</f>
        <v>0</v>
      </c>
      <c r="AJ23" s="91">
        <v>0</v>
      </c>
      <c r="AK23" s="92">
        <v>0</v>
      </c>
      <c r="AL23" s="93">
        <f>AJ23+AK23</f>
        <v>0</v>
      </c>
      <c r="AM23" s="91">
        <v>0</v>
      </c>
      <c r="AN23" s="92">
        <v>0</v>
      </c>
      <c r="AO23" s="141">
        <f t="shared" ref="AO23:AO24" si="73">AM23+AN23</f>
        <v>0</v>
      </c>
      <c r="AP23" s="91">
        <v>0</v>
      </c>
      <c r="AQ23" s="92">
        <v>0</v>
      </c>
      <c r="AR23" s="93">
        <f t="shared" ref="AR23:AR24" si="74">AP23+AQ23</f>
        <v>0</v>
      </c>
      <c r="AS23" s="94">
        <v>0</v>
      </c>
      <c r="AT23" s="92">
        <v>0</v>
      </c>
      <c r="AU23" s="141">
        <f t="shared" ref="AU23:AU24" si="75">AS23+AT23</f>
        <v>0</v>
      </c>
      <c r="AV23" s="91">
        <v>0</v>
      </c>
      <c r="AW23" s="92">
        <v>0</v>
      </c>
      <c r="AX23" s="93">
        <f t="shared" ref="AX23:AX24" si="76">AV23+AW23</f>
        <v>0</v>
      </c>
      <c r="AY23" s="94">
        <v>0</v>
      </c>
      <c r="AZ23" s="92">
        <v>0</v>
      </c>
      <c r="BA23" s="141">
        <f t="shared" ref="BA23:BA24" si="77">AY23+AZ23</f>
        <v>0</v>
      </c>
      <c r="BB23" s="91">
        <v>0</v>
      </c>
      <c r="BC23" s="92">
        <v>0</v>
      </c>
      <c r="BD23" s="141">
        <f t="shared" ref="BD23:BD24" si="78">BB23+BC23</f>
        <v>0</v>
      </c>
      <c r="BE23" s="91">
        <v>0</v>
      </c>
      <c r="BF23" s="92">
        <v>0</v>
      </c>
      <c r="BG23" s="141">
        <f t="shared" ref="BG23:BG24" si="79">BE23+BF23</f>
        <v>0</v>
      </c>
      <c r="BH23" s="42">
        <f t="shared" ref="BH23:BJ24" si="80">I23+L23+O23+R23+U23+X23+AA23+AD23+AG23+AJ23+AM23</f>
        <v>5116289</v>
      </c>
      <c r="BI23" s="43">
        <f t="shared" si="80"/>
        <v>0</v>
      </c>
      <c r="BJ23" s="128">
        <f>K23+N23+Q23+T23+W23+Z23+AC23+AF23+AI23+AL23+AO23</f>
        <v>5116289</v>
      </c>
      <c r="BK23" s="17">
        <v>1504095</v>
      </c>
      <c r="BL23" s="72">
        <v>0</v>
      </c>
      <c r="BM23" s="191">
        <f>BL23+BK23</f>
        <v>1504095</v>
      </c>
      <c r="BN23" s="130">
        <f>BM23+BJ23</f>
        <v>6620384</v>
      </c>
    </row>
    <row r="24" spans="1:66" ht="35.1" customHeight="1">
      <c r="A24" s="361"/>
      <c r="B24" s="364"/>
      <c r="C24" s="366"/>
      <c r="D24" s="368"/>
      <c r="E24" s="239" t="s">
        <v>23</v>
      </c>
      <c r="F24" s="96">
        <v>1992689</v>
      </c>
      <c r="G24" s="97">
        <v>0</v>
      </c>
      <c r="H24" s="98">
        <f>G24+F24</f>
        <v>1992689</v>
      </c>
      <c r="I24" s="99"/>
      <c r="J24" s="100"/>
      <c r="K24" s="101">
        <f>J24+I24</f>
        <v>0</v>
      </c>
      <c r="L24" s="99"/>
      <c r="M24" s="102"/>
      <c r="N24" s="101">
        <f>M24+L24</f>
        <v>0</v>
      </c>
      <c r="O24" s="96">
        <v>0</v>
      </c>
      <c r="P24" s="97">
        <v>0</v>
      </c>
      <c r="Q24" s="98">
        <f>P24+O24</f>
        <v>0</v>
      </c>
      <c r="R24" s="96"/>
      <c r="S24" s="97">
        <v>0</v>
      </c>
      <c r="T24" s="134">
        <f>S24+R24</f>
        <v>0</v>
      </c>
      <c r="U24" s="96">
        <v>367856</v>
      </c>
      <c r="V24" s="97">
        <v>0</v>
      </c>
      <c r="W24" s="98">
        <f>V24+U24</f>
        <v>367856</v>
      </c>
      <c r="X24" s="133">
        <v>834760</v>
      </c>
      <c r="Y24" s="97">
        <v>0</v>
      </c>
      <c r="Z24" s="134">
        <f>Y24+X24</f>
        <v>834760</v>
      </c>
      <c r="AA24" s="96">
        <v>0</v>
      </c>
      <c r="AB24" s="97">
        <v>0</v>
      </c>
      <c r="AC24" s="98">
        <f>AA24+AB24</f>
        <v>0</v>
      </c>
      <c r="AD24" s="133">
        <v>0</v>
      </c>
      <c r="AE24" s="97">
        <v>0</v>
      </c>
      <c r="AF24" s="98">
        <f>AD24+AE24</f>
        <v>0</v>
      </c>
      <c r="AG24" s="96">
        <v>0</v>
      </c>
      <c r="AH24" s="97">
        <v>0</v>
      </c>
      <c r="AI24" s="98">
        <f>AG24+AH24</f>
        <v>0</v>
      </c>
      <c r="AJ24" s="96">
        <v>0</v>
      </c>
      <c r="AK24" s="97">
        <v>0</v>
      </c>
      <c r="AL24" s="98">
        <f>AJ24+AK24</f>
        <v>0</v>
      </c>
      <c r="AM24" s="96">
        <v>0</v>
      </c>
      <c r="AN24" s="97">
        <v>0</v>
      </c>
      <c r="AO24" s="134">
        <f t="shared" si="73"/>
        <v>0</v>
      </c>
      <c r="AP24" s="96">
        <v>0</v>
      </c>
      <c r="AQ24" s="97">
        <v>0</v>
      </c>
      <c r="AR24" s="98">
        <f t="shared" si="74"/>
        <v>0</v>
      </c>
      <c r="AS24" s="133">
        <v>0</v>
      </c>
      <c r="AT24" s="97">
        <v>0</v>
      </c>
      <c r="AU24" s="134">
        <f t="shared" si="75"/>
        <v>0</v>
      </c>
      <c r="AV24" s="96">
        <v>0</v>
      </c>
      <c r="AW24" s="97">
        <v>0</v>
      </c>
      <c r="AX24" s="98">
        <f t="shared" si="76"/>
        <v>0</v>
      </c>
      <c r="AY24" s="133">
        <v>0</v>
      </c>
      <c r="AZ24" s="97">
        <v>0</v>
      </c>
      <c r="BA24" s="134">
        <f t="shared" si="77"/>
        <v>0</v>
      </c>
      <c r="BB24" s="96">
        <v>0</v>
      </c>
      <c r="BC24" s="97">
        <v>0</v>
      </c>
      <c r="BD24" s="134">
        <f t="shared" si="78"/>
        <v>0</v>
      </c>
      <c r="BE24" s="96">
        <v>0</v>
      </c>
      <c r="BF24" s="97">
        <v>0</v>
      </c>
      <c r="BG24" s="134">
        <f t="shared" si="79"/>
        <v>0</v>
      </c>
      <c r="BH24" s="62">
        <f t="shared" si="80"/>
        <v>1202616</v>
      </c>
      <c r="BI24" s="70">
        <f t="shared" si="80"/>
        <v>0</v>
      </c>
      <c r="BJ24" s="165">
        <f t="shared" si="80"/>
        <v>1202616</v>
      </c>
      <c r="BK24" s="62">
        <v>790073</v>
      </c>
      <c r="BL24" s="69">
        <v>0</v>
      </c>
      <c r="BM24" s="55">
        <f>BL24+BK24</f>
        <v>790073</v>
      </c>
      <c r="BN24" s="169">
        <f>BM24+BJ24</f>
        <v>1992689</v>
      </c>
    </row>
    <row r="25" spans="1:66" ht="35.1" customHeight="1">
      <c r="A25" s="361"/>
      <c r="B25" s="364"/>
      <c r="C25" s="366"/>
      <c r="D25" s="369" t="s">
        <v>5</v>
      </c>
      <c r="E25" s="370"/>
      <c r="F25" s="105">
        <f>F24+F23</f>
        <v>8613073</v>
      </c>
      <c r="G25" s="106">
        <f t="shared" ref="G25:BN25" si="81">G24+G23</f>
        <v>0</v>
      </c>
      <c r="H25" s="107">
        <f t="shared" si="81"/>
        <v>8613073</v>
      </c>
      <c r="I25" s="108">
        <f t="shared" si="81"/>
        <v>0</v>
      </c>
      <c r="J25" s="109">
        <f t="shared" si="81"/>
        <v>0</v>
      </c>
      <c r="K25" s="110">
        <f t="shared" si="81"/>
        <v>0</v>
      </c>
      <c r="L25" s="108">
        <f t="shared" si="81"/>
        <v>0</v>
      </c>
      <c r="M25" s="109">
        <f t="shared" si="81"/>
        <v>0</v>
      </c>
      <c r="N25" s="110">
        <f t="shared" si="81"/>
        <v>0</v>
      </c>
      <c r="O25" s="105">
        <f t="shared" si="81"/>
        <v>0</v>
      </c>
      <c r="P25" s="106">
        <f t="shared" si="81"/>
        <v>0</v>
      </c>
      <c r="Q25" s="107">
        <f t="shared" si="81"/>
        <v>0</v>
      </c>
      <c r="R25" s="105">
        <f t="shared" si="81"/>
        <v>0</v>
      </c>
      <c r="S25" s="106">
        <f t="shared" si="81"/>
        <v>0</v>
      </c>
      <c r="T25" s="142">
        <f t="shared" si="81"/>
        <v>0</v>
      </c>
      <c r="U25" s="105">
        <f t="shared" si="81"/>
        <v>2671270</v>
      </c>
      <c r="V25" s="106">
        <f t="shared" si="81"/>
        <v>-56574</v>
      </c>
      <c r="W25" s="107">
        <f t="shared" si="81"/>
        <v>2614696</v>
      </c>
      <c r="X25" s="144">
        <f t="shared" si="81"/>
        <v>3647635</v>
      </c>
      <c r="Y25" s="106">
        <f t="shared" si="81"/>
        <v>56574</v>
      </c>
      <c r="Z25" s="142">
        <f t="shared" si="81"/>
        <v>3704209</v>
      </c>
      <c r="AA25" s="105">
        <f t="shared" si="81"/>
        <v>0</v>
      </c>
      <c r="AB25" s="106">
        <f t="shared" si="81"/>
        <v>0</v>
      </c>
      <c r="AC25" s="107">
        <f t="shared" si="81"/>
        <v>0</v>
      </c>
      <c r="AD25" s="144">
        <f t="shared" si="81"/>
        <v>0</v>
      </c>
      <c r="AE25" s="106">
        <f t="shared" si="81"/>
        <v>0</v>
      </c>
      <c r="AF25" s="107">
        <f t="shared" si="81"/>
        <v>0</v>
      </c>
      <c r="AG25" s="105">
        <f t="shared" si="81"/>
        <v>0</v>
      </c>
      <c r="AH25" s="106">
        <f t="shared" si="81"/>
        <v>0</v>
      </c>
      <c r="AI25" s="107">
        <f t="shared" si="81"/>
        <v>0</v>
      </c>
      <c r="AJ25" s="105">
        <f t="shared" si="81"/>
        <v>0</v>
      </c>
      <c r="AK25" s="106">
        <f t="shared" si="81"/>
        <v>0</v>
      </c>
      <c r="AL25" s="107">
        <f t="shared" si="81"/>
        <v>0</v>
      </c>
      <c r="AM25" s="105">
        <f t="shared" si="81"/>
        <v>0</v>
      </c>
      <c r="AN25" s="106">
        <f t="shared" si="81"/>
        <v>0</v>
      </c>
      <c r="AO25" s="142">
        <f t="shared" si="81"/>
        <v>0</v>
      </c>
      <c r="AP25" s="105">
        <f t="shared" si="81"/>
        <v>0</v>
      </c>
      <c r="AQ25" s="106">
        <f t="shared" si="81"/>
        <v>0</v>
      </c>
      <c r="AR25" s="107">
        <f t="shared" si="81"/>
        <v>0</v>
      </c>
      <c r="AS25" s="144">
        <f t="shared" si="81"/>
        <v>0</v>
      </c>
      <c r="AT25" s="106">
        <f t="shared" si="81"/>
        <v>0</v>
      </c>
      <c r="AU25" s="142">
        <f t="shared" si="81"/>
        <v>0</v>
      </c>
      <c r="AV25" s="105">
        <f t="shared" si="81"/>
        <v>0</v>
      </c>
      <c r="AW25" s="106">
        <f t="shared" si="81"/>
        <v>0</v>
      </c>
      <c r="AX25" s="107">
        <f t="shared" si="81"/>
        <v>0</v>
      </c>
      <c r="AY25" s="144">
        <f t="shared" si="81"/>
        <v>0</v>
      </c>
      <c r="AZ25" s="106">
        <f t="shared" si="81"/>
        <v>0</v>
      </c>
      <c r="BA25" s="142">
        <f t="shared" si="81"/>
        <v>0</v>
      </c>
      <c r="BB25" s="105">
        <f t="shared" si="81"/>
        <v>0</v>
      </c>
      <c r="BC25" s="106">
        <f t="shared" si="81"/>
        <v>0</v>
      </c>
      <c r="BD25" s="142">
        <f t="shared" si="81"/>
        <v>0</v>
      </c>
      <c r="BE25" s="105">
        <f t="shared" si="81"/>
        <v>0</v>
      </c>
      <c r="BF25" s="106">
        <f t="shared" si="81"/>
        <v>0</v>
      </c>
      <c r="BG25" s="142">
        <f t="shared" si="81"/>
        <v>0</v>
      </c>
      <c r="BH25" s="73">
        <f t="shared" si="81"/>
        <v>6318905</v>
      </c>
      <c r="BI25" s="74">
        <f t="shared" si="81"/>
        <v>0</v>
      </c>
      <c r="BJ25" s="166">
        <f t="shared" si="81"/>
        <v>6318905</v>
      </c>
      <c r="BK25" s="73">
        <f t="shared" si="81"/>
        <v>2294168</v>
      </c>
      <c r="BL25" s="74">
        <f t="shared" si="81"/>
        <v>0</v>
      </c>
      <c r="BM25" s="75">
        <f t="shared" si="81"/>
        <v>2294168</v>
      </c>
      <c r="BN25" s="170">
        <f t="shared" si="81"/>
        <v>8613073</v>
      </c>
    </row>
    <row r="26" spans="1:66" ht="35.1" customHeight="1">
      <c r="A26" s="361"/>
      <c r="B26" s="364"/>
      <c r="C26" s="366"/>
      <c r="D26" s="371" t="s">
        <v>15</v>
      </c>
      <c r="E26" s="239" t="s">
        <v>35</v>
      </c>
      <c r="F26" s="96">
        <v>400915</v>
      </c>
      <c r="G26" s="97">
        <v>0</v>
      </c>
      <c r="H26" s="98">
        <f>G26+F26</f>
        <v>400915</v>
      </c>
      <c r="I26" s="99"/>
      <c r="J26" s="100"/>
      <c r="K26" s="101">
        <f>J26+I26</f>
        <v>0</v>
      </c>
      <c r="L26" s="99"/>
      <c r="M26" s="102"/>
      <c r="N26" s="101">
        <f>M26+L26</f>
        <v>0</v>
      </c>
      <c r="O26" s="96">
        <v>0</v>
      </c>
      <c r="P26" s="97">
        <v>0</v>
      </c>
      <c r="Q26" s="98">
        <f>P26+O26</f>
        <v>0</v>
      </c>
      <c r="R26" s="96"/>
      <c r="S26" s="97">
        <v>0</v>
      </c>
      <c r="T26" s="134">
        <f>S26+R26</f>
        <v>0</v>
      </c>
      <c r="U26" s="96">
        <v>139488</v>
      </c>
      <c r="V26" s="97">
        <v>-3426</v>
      </c>
      <c r="W26" s="98">
        <f>V26+U26</f>
        <v>136062</v>
      </c>
      <c r="X26" s="133">
        <v>170342</v>
      </c>
      <c r="Y26" s="97">
        <v>3426</v>
      </c>
      <c r="Z26" s="134">
        <f>Y26+X26</f>
        <v>173768</v>
      </c>
      <c r="AA26" s="96">
        <v>0</v>
      </c>
      <c r="AB26" s="97">
        <v>0</v>
      </c>
      <c r="AC26" s="98">
        <f>AA26+AB26</f>
        <v>0</v>
      </c>
      <c r="AD26" s="133">
        <v>0</v>
      </c>
      <c r="AE26" s="97">
        <v>0</v>
      </c>
      <c r="AF26" s="98">
        <f>AD26+AE26</f>
        <v>0</v>
      </c>
      <c r="AG26" s="96">
        <v>0</v>
      </c>
      <c r="AH26" s="97">
        <v>0</v>
      </c>
      <c r="AI26" s="98">
        <f>AG26+AH26</f>
        <v>0</v>
      </c>
      <c r="AJ26" s="96">
        <v>0</v>
      </c>
      <c r="AK26" s="97">
        <v>0</v>
      </c>
      <c r="AL26" s="98">
        <f>AJ26+AK26</f>
        <v>0</v>
      </c>
      <c r="AM26" s="96">
        <v>0</v>
      </c>
      <c r="AN26" s="97">
        <v>0</v>
      </c>
      <c r="AO26" s="134">
        <f t="shared" ref="AO26" si="82">AM26+AN26</f>
        <v>0</v>
      </c>
      <c r="AP26" s="96">
        <v>0</v>
      </c>
      <c r="AQ26" s="97">
        <v>0</v>
      </c>
      <c r="AR26" s="98">
        <f t="shared" ref="AR26" si="83">AP26+AQ26</f>
        <v>0</v>
      </c>
      <c r="AS26" s="133">
        <v>0</v>
      </c>
      <c r="AT26" s="97">
        <v>0</v>
      </c>
      <c r="AU26" s="134">
        <f t="shared" ref="AU26" si="84">AS26+AT26</f>
        <v>0</v>
      </c>
      <c r="AV26" s="96">
        <v>0</v>
      </c>
      <c r="AW26" s="97">
        <v>0</v>
      </c>
      <c r="AX26" s="98">
        <f t="shared" ref="AX26" si="85">AV26+AW26</f>
        <v>0</v>
      </c>
      <c r="AY26" s="133">
        <v>0</v>
      </c>
      <c r="AZ26" s="97">
        <v>0</v>
      </c>
      <c r="BA26" s="134">
        <f t="shared" ref="BA26" si="86">AY26+AZ26</f>
        <v>0</v>
      </c>
      <c r="BB26" s="96">
        <v>0</v>
      </c>
      <c r="BC26" s="97">
        <v>0</v>
      </c>
      <c r="BD26" s="134">
        <f t="shared" ref="BD26" si="87">BB26+BC26</f>
        <v>0</v>
      </c>
      <c r="BE26" s="96">
        <v>0</v>
      </c>
      <c r="BF26" s="97">
        <v>0</v>
      </c>
      <c r="BG26" s="134">
        <f t="shared" ref="BG26" si="88">BE26+BF26</f>
        <v>0</v>
      </c>
      <c r="BH26" s="62">
        <f t="shared" ref="BH26:BJ27" si="89">I26+L26+O26+R26+U26+X26+AA26+AD26+AG26+AJ26+AM26</f>
        <v>309830</v>
      </c>
      <c r="BI26" s="70">
        <f t="shared" si="89"/>
        <v>0</v>
      </c>
      <c r="BJ26" s="165">
        <f t="shared" si="89"/>
        <v>309830</v>
      </c>
      <c r="BK26" s="62">
        <v>91085</v>
      </c>
      <c r="BL26" s="61">
        <v>0</v>
      </c>
      <c r="BM26" s="55">
        <f>BL26+BK26</f>
        <v>91085</v>
      </c>
      <c r="BN26" s="169">
        <f>BM26+BJ26</f>
        <v>400915</v>
      </c>
    </row>
    <row r="27" spans="1:66" ht="35.1" customHeight="1">
      <c r="A27" s="361"/>
      <c r="B27" s="364"/>
      <c r="C27" s="366"/>
      <c r="D27" s="368"/>
      <c r="E27" s="239" t="s">
        <v>23</v>
      </c>
      <c r="F27" s="96">
        <v>120674</v>
      </c>
      <c r="G27" s="114">
        <v>0</v>
      </c>
      <c r="H27" s="98">
        <f>G27+F27</f>
        <v>120674</v>
      </c>
      <c r="I27" s="103"/>
      <c r="J27" s="112"/>
      <c r="K27" s="113"/>
      <c r="L27" s="103"/>
      <c r="M27" s="112"/>
      <c r="N27" s="113"/>
      <c r="O27" s="96">
        <v>0</v>
      </c>
      <c r="P27" s="114">
        <v>0</v>
      </c>
      <c r="Q27" s="98">
        <f>P27+O27</f>
        <v>0</v>
      </c>
      <c r="R27" s="96"/>
      <c r="S27" s="114">
        <v>0</v>
      </c>
      <c r="T27" s="134">
        <f>S27+R27</f>
        <v>0</v>
      </c>
      <c r="U27" s="96">
        <v>22277</v>
      </c>
      <c r="V27" s="114">
        <v>0</v>
      </c>
      <c r="W27" s="98">
        <f>V27+U27</f>
        <v>22277</v>
      </c>
      <c r="X27" s="133">
        <v>50552</v>
      </c>
      <c r="Y27" s="114">
        <v>0</v>
      </c>
      <c r="Z27" s="134">
        <f>Y27+X27</f>
        <v>50552</v>
      </c>
      <c r="AA27" s="96">
        <v>0</v>
      </c>
      <c r="AB27" s="114">
        <v>0</v>
      </c>
      <c r="AC27" s="98">
        <v>0</v>
      </c>
      <c r="AD27" s="133">
        <v>0</v>
      </c>
      <c r="AE27" s="114">
        <v>0</v>
      </c>
      <c r="AF27" s="98">
        <v>0</v>
      </c>
      <c r="AG27" s="96">
        <v>0</v>
      </c>
      <c r="AH27" s="114">
        <v>0</v>
      </c>
      <c r="AI27" s="98">
        <v>0</v>
      </c>
      <c r="AJ27" s="96">
        <v>0</v>
      </c>
      <c r="AK27" s="114">
        <v>0</v>
      </c>
      <c r="AL27" s="98">
        <v>0</v>
      </c>
      <c r="AM27" s="96">
        <v>0</v>
      </c>
      <c r="AN27" s="114">
        <v>0</v>
      </c>
      <c r="AO27" s="134">
        <v>0</v>
      </c>
      <c r="AP27" s="96">
        <v>0</v>
      </c>
      <c r="AQ27" s="114">
        <v>0</v>
      </c>
      <c r="AR27" s="98">
        <v>0</v>
      </c>
      <c r="AS27" s="133">
        <v>0</v>
      </c>
      <c r="AT27" s="114">
        <v>0</v>
      </c>
      <c r="AU27" s="134">
        <v>0</v>
      </c>
      <c r="AV27" s="96">
        <v>0</v>
      </c>
      <c r="AW27" s="114">
        <v>0</v>
      </c>
      <c r="AX27" s="98">
        <v>0</v>
      </c>
      <c r="AY27" s="133">
        <v>0</v>
      </c>
      <c r="AZ27" s="114">
        <v>0</v>
      </c>
      <c r="BA27" s="134">
        <v>0</v>
      </c>
      <c r="BB27" s="96">
        <v>0</v>
      </c>
      <c r="BC27" s="114">
        <v>0</v>
      </c>
      <c r="BD27" s="134">
        <v>0</v>
      </c>
      <c r="BE27" s="96">
        <v>0</v>
      </c>
      <c r="BF27" s="114">
        <v>0</v>
      </c>
      <c r="BG27" s="134">
        <v>0</v>
      </c>
      <c r="BH27" s="62">
        <f t="shared" si="89"/>
        <v>72829</v>
      </c>
      <c r="BI27" s="70">
        <f t="shared" si="89"/>
        <v>0</v>
      </c>
      <c r="BJ27" s="165">
        <f t="shared" si="89"/>
        <v>72829</v>
      </c>
      <c r="BK27" s="62">
        <v>47845</v>
      </c>
      <c r="BL27" s="69">
        <v>0</v>
      </c>
      <c r="BM27" s="55">
        <f>BL27+BK27</f>
        <v>47845</v>
      </c>
      <c r="BN27" s="169">
        <f>BM27+BJ27</f>
        <v>120674</v>
      </c>
    </row>
    <row r="28" spans="1:66" ht="35.1" customHeight="1">
      <c r="A28" s="361"/>
      <c r="B28" s="364"/>
      <c r="C28" s="366"/>
      <c r="D28" s="369" t="s">
        <v>5</v>
      </c>
      <c r="E28" s="370"/>
      <c r="F28" s="105">
        <f>F27+F26</f>
        <v>521589</v>
      </c>
      <c r="G28" s="106">
        <f t="shared" ref="G28:BN28" si="90">G27+G26</f>
        <v>0</v>
      </c>
      <c r="H28" s="107">
        <f t="shared" si="90"/>
        <v>521589</v>
      </c>
      <c r="I28" s="108">
        <f t="shared" si="90"/>
        <v>0</v>
      </c>
      <c r="J28" s="109">
        <f t="shared" si="90"/>
        <v>0</v>
      </c>
      <c r="K28" s="110">
        <f t="shared" si="90"/>
        <v>0</v>
      </c>
      <c r="L28" s="108">
        <f t="shared" si="90"/>
        <v>0</v>
      </c>
      <c r="M28" s="109">
        <f t="shared" si="90"/>
        <v>0</v>
      </c>
      <c r="N28" s="110">
        <f t="shared" si="90"/>
        <v>0</v>
      </c>
      <c r="O28" s="105">
        <f t="shared" si="90"/>
        <v>0</v>
      </c>
      <c r="P28" s="106">
        <f t="shared" si="90"/>
        <v>0</v>
      </c>
      <c r="Q28" s="107">
        <f t="shared" si="90"/>
        <v>0</v>
      </c>
      <c r="R28" s="105">
        <f t="shared" si="90"/>
        <v>0</v>
      </c>
      <c r="S28" s="106">
        <f t="shared" si="90"/>
        <v>0</v>
      </c>
      <c r="T28" s="142">
        <f t="shared" si="90"/>
        <v>0</v>
      </c>
      <c r="U28" s="136">
        <f t="shared" si="90"/>
        <v>161765</v>
      </c>
      <c r="V28" s="137">
        <f t="shared" si="90"/>
        <v>-3426</v>
      </c>
      <c r="W28" s="138">
        <f t="shared" si="90"/>
        <v>158339</v>
      </c>
      <c r="X28" s="145">
        <f t="shared" si="90"/>
        <v>220894</v>
      </c>
      <c r="Y28" s="137">
        <f t="shared" si="90"/>
        <v>3426</v>
      </c>
      <c r="Z28" s="143">
        <f t="shared" si="90"/>
        <v>224320</v>
      </c>
      <c r="AA28" s="136">
        <f t="shared" si="90"/>
        <v>0</v>
      </c>
      <c r="AB28" s="137">
        <f t="shared" si="90"/>
        <v>0</v>
      </c>
      <c r="AC28" s="138">
        <f t="shared" si="90"/>
        <v>0</v>
      </c>
      <c r="AD28" s="145">
        <f t="shared" si="90"/>
        <v>0</v>
      </c>
      <c r="AE28" s="137">
        <f t="shared" si="90"/>
        <v>0</v>
      </c>
      <c r="AF28" s="138">
        <f t="shared" si="90"/>
        <v>0</v>
      </c>
      <c r="AG28" s="136">
        <f t="shared" si="90"/>
        <v>0</v>
      </c>
      <c r="AH28" s="137">
        <f t="shared" si="90"/>
        <v>0</v>
      </c>
      <c r="AI28" s="138">
        <f t="shared" si="90"/>
        <v>0</v>
      </c>
      <c r="AJ28" s="136">
        <f t="shared" si="90"/>
        <v>0</v>
      </c>
      <c r="AK28" s="137">
        <f t="shared" si="90"/>
        <v>0</v>
      </c>
      <c r="AL28" s="138">
        <f t="shared" si="90"/>
        <v>0</v>
      </c>
      <c r="AM28" s="136">
        <f t="shared" si="90"/>
        <v>0</v>
      </c>
      <c r="AN28" s="137">
        <f t="shared" si="90"/>
        <v>0</v>
      </c>
      <c r="AO28" s="143">
        <f t="shared" si="90"/>
        <v>0</v>
      </c>
      <c r="AP28" s="136">
        <f t="shared" si="90"/>
        <v>0</v>
      </c>
      <c r="AQ28" s="137">
        <f t="shared" si="90"/>
        <v>0</v>
      </c>
      <c r="AR28" s="138">
        <f t="shared" si="90"/>
        <v>0</v>
      </c>
      <c r="AS28" s="145">
        <f t="shared" si="90"/>
        <v>0</v>
      </c>
      <c r="AT28" s="137">
        <f t="shared" si="90"/>
        <v>0</v>
      </c>
      <c r="AU28" s="143">
        <f t="shared" si="90"/>
        <v>0</v>
      </c>
      <c r="AV28" s="136">
        <f t="shared" si="90"/>
        <v>0</v>
      </c>
      <c r="AW28" s="137">
        <f t="shared" si="90"/>
        <v>0</v>
      </c>
      <c r="AX28" s="138">
        <f t="shared" si="90"/>
        <v>0</v>
      </c>
      <c r="AY28" s="145">
        <f t="shared" si="90"/>
        <v>0</v>
      </c>
      <c r="AZ28" s="137">
        <f t="shared" si="90"/>
        <v>0</v>
      </c>
      <c r="BA28" s="143">
        <f t="shared" si="90"/>
        <v>0</v>
      </c>
      <c r="BB28" s="136">
        <f t="shared" si="90"/>
        <v>0</v>
      </c>
      <c r="BC28" s="137">
        <f t="shared" si="90"/>
        <v>0</v>
      </c>
      <c r="BD28" s="143">
        <f t="shared" si="90"/>
        <v>0</v>
      </c>
      <c r="BE28" s="136">
        <f t="shared" si="90"/>
        <v>0</v>
      </c>
      <c r="BF28" s="137">
        <f t="shared" si="90"/>
        <v>0</v>
      </c>
      <c r="BG28" s="143">
        <f t="shared" si="90"/>
        <v>0</v>
      </c>
      <c r="BH28" s="73">
        <f t="shared" si="90"/>
        <v>382659</v>
      </c>
      <c r="BI28" s="74">
        <f t="shared" si="90"/>
        <v>0</v>
      </c>
      <c r="BJ28" s="166">
        <f t="shared" si="90"/>
        <v>382659</v>
      </c>
      <c r="BK28" s="73">
        <f t="shared" si="90"/>
        <v>138930</v>
      </c>
      <c r="BL28" s="74">
        <f t="shared" si="90"/>
        <v>0</v>
      </c>
      <c r="BM28" s="75">
        <f t="shared" si="90"/>
        <v>138930</v>
      </c>
      <c r="BN28" s="170">
        <f t="shared" si="90"/>
        <v>521589</v>
      </c>
    </row>
    <row r="29" spans="1:66" ht="35.1" customHeight="1">
      <c r="A29" s="361"/>
      <c r="B29" s="364"/>
      <c r="C29" s="366"/>
      <c r="D29" s="348" t="s">
        <v>35</v>
      </c>
      <c r="E29" s="349"/>
      <c r="F29" s="96">
        <f>F23+F26</f>
        <v>7021299</v>
      </c>
      <c r="G29" s="97">
        <v>0</v>
      </c>
      <c r="H29" s="98">
        <f>H23+H26</f>
        <v>7021299</v>
      </c>
      <c r="I29" s="98">
        <f t="shared" ref="I29:BG30" si="91">I23+I26</f>
        <v>0</v>
      </c>
      <c r="J29" s="98">
        <f t="shared" si="91"/>
        <v>0</v>
      </c>
      <c r="K29" s="98">
        <f t="shared" si="91"/>
        <v>0</v>
      </c>
      <c r="L29" s="98">
        <f t="shared" si="91"/>
        <v>0</v>
      </c>
      <c r="M29" s="98">
        <f t="shared" si="91"/>
        <v>0</v>
      </c>
      <c r="N29" s="98">
        <f t="shared" si="91"/>
        <v>0</v>
      </c>
      <c r="O29" s="98">
        <f t="shared" si="91"/>
        <v>0</v>
      </c>
      <c r="P29" s="98">
        <f t="shared" si="91"/>
        <v>0</v>
      </c>
      <c r="Q29" s="98">
        <f t="shared" si="91"/>
        <v>0</v>
      </c>
      <c r="R29" s="98">
        <f t="shared" si="91"/>
        <v>0</v>
      </c>
      <c r="S29" s="98">
        <f t="shared" si="91"/>
        <v>0</v>
      </c>
      <c r="T29" s="134">
        <f t="shared" si="91"/>
        <v>0</v>
      </c>
      <c r="U29" s="96">
        <f t="shared" si="91"/>
        <v>2442902</v>
      </c>
      <c r="V29" s="97">
        <f t="shared" si="91"/>
        <v>-60000</v>
      </c>
      <c r="W29" s="98">
        <f>W23+W26</f>
        <v>2382902</v>
      </c>
      <c r="X29" s="133">
        <f t="shared" si="91"/>
        <v>2983217</v>
      </c>
      <c r="Y29" s="97">
        <f t="shared" si="91"/>
        <v>60000</v>
      </c>
      <c r="Z29" s="134">
        <f>Z23+Z26</f>
        <v>3043217</v>
      </c>
      <c r="AA29" s="96">
        <f t="shared" si="91"/>
        <v>0</v>
      </c>
      <c r="AB29" s="97">
        <f t="shared" si="91"/>
        <v>0</v>
      </c>
      <c r="AC29" s="98">
        <f t="shared" si="91"/>
        <v>0</v>
      </c>
      <c r="AD29" s="133">
        <f t="shared" si="91"/>
        <v>0</v>
      </c>
      <c r="AE29" s="97">
        <f t="shared" si="91"/>
        <v>0</v>
      </c>
      <c r="AF29" s="97">
        <f t="shared" si="91"/>
        <v>0</v>
      </c>
      <c r="AG29" s="97">
        <f t="shared" si="91"/>
        <v>0</v>
      </c>
      <c r="AH29" s="97">
        <f t="shared" si="91"/>
        <v>0</v>
      </c>
      <c r="AI29" s="97">
        <f t="shared" si="91"/>
        <v>0</v>
      </c>
      <c r="AJ29" s="97">
        <f t="shared" si="91"/>
        <v>0</v>
      </c>
      <c r="AK29" s="97">
        <f t="shared" si="91"/>
        <v>0</v>
      </c>
      <c r="AL29" s="97">
        <f t="shared" si="91"/>
        <v>0</v>
      </c>
      <c r="AM29" s="97">
        <f t="shared" si="91"/>
        <v>0</v>
      </c>
      <c r="AN29" s="97">
        <f t="shared" si="91"/>
        <v>0</v>
      </c>
      <c r="AO29" s="134">
        <f t="shared" si="91"/>
        <v>0</v>
      </c>
      <c r="AP29" s="96">
        <f t="shared" si="91"/>
        <v>0</v>
      </c>
      <c r="AQ29" s="97">
        <f t="shared" si="91"/>
        <v>0</v>
      </c>
      <c r="AR29" s="98">
        <f t="shared" si="91"/>
        <v>0</v>
      </c>
      <c r="AS29" s="133">
        <f t="shared" si="91"/>
        <v>0</v>
      </c>
      <c r="AT29" s="97">
        <f t="shared" si="91"/>
        <v>0</v>
      </c>
      <c r="AU29" s="134">
        <f t="shared" si="91"/>
        <v>0</v>
      </c>
      <c r="AV29" s="96">
        <f t="shared" si="91"/>
        <v>0</v>
      </c>
      <c r="AW29" s="97">
        <f t="shared" si="91"/>
        <v>0</v>
      </c>
      <c r="AX29" s="98">
        <f t="shared" si="91"/>
        <v>0</v>
      </c>
      <c r="AY29" s="133">
        <f t="shared" si="91"/>
        <v>0</v>
      </c>
      <c r="AZ29" s="97">
        <f t="shared" si="91"/>
        <v>0</v>
      </c>
      <c r="BA29" s="134">
        <f t="shared" si="91"/>
        <v>0</v>
      </c>
      <c r="BB29" s="96">
        <f t="shared" si="91"/>
        <v>0</v>
      </c>
      <c r="BC29" s="97">
        <f t="shared" si="91"/>
        <v>0</v>
      </c>
      <c r="BD29" s="134">
        <f t="shared" si="91"/>
        <v>0</v>
      </c>
      <c r="BE29" s="96">
        <f t="shared" si="91"/>
        <v>0</v>
      </c>
      <c r="BF29" s="97">
        <f t="shared" si="91"/>
        <v>0</v>
      </c>
      <c r="BG29" s="134">
        <f t="shared" si="91"/>
        <v>0</v>
      </c>
      <c r="BH29" s="62">
        <f>I29+L29+O29+R29+U29+X29+AA29+AD29+AG29+AJ29+AM29</f>
        <v>5426119</v>
      </c>
      <c r="BI29" s="70">
        <f t="shared" ref="BI29:BJ29" si="92">J29+M29+P29+S29+V29+Y29+AB29+AE29+AH29+AK29+AN29</f>
        <v>0</v>
      </c>
      <c r="BJ29" s="165">
        <f t="shared" si="92"/>
        <v>5426119</v>
      </c>
      <c r="BK29" s="16">
        <v>1595180</v>
      </c>
      <c r="BL29" s="61">
        <v>0</v>
      </c>
      <c r="BM29" s="55">
        <f>BL29+BK29</f>
        <v>1595180</v>
      </c>
      <c r="BN29" s="169">
        <f>BM29+BJ29</f>
        <v>7021299</v>
      </c>
    </row>
    <row r="30" spans="1:66" ht="35.1" customHeight="1">
      <c r="A30" s="361"/>
      <c r="B30" s="364"/>
      <c r="C30" s="366"/>
      <c r="D30" s="348" t="s">
        <v>23</v>
      </c>
      <c r="E30" s="349"/>
      <c r="F30" s="132">
        <f>F24+F27</f>
        <v>2113363</v>
      </c>
      <c r="G30" s="97">
        <f>G24+G27</f>
        <v>0</v>
      </c>
      <c r="H30" s="150">
        <f>H24+H27</f>
        <v>2113363</v>
      </c>
      <c r="I30" s="96">
        <f t="shared" si="91"/>
        <v>0</v>
      </c>
      <c r="J30" s="96">
        <f t="shared" si="91"/>
        <v>0</v>
      </c>
      <c r="K30" s="96">
        <f t="shared" si="91"/>
        <v>0</v>
      </c>
      <c r="L30" s="96">
        <f t="shared" si="91"/>
        <v>0</v>
      </c>
      <c r="M30" s="96">
        <f t="shared" si="91"/>
        <v>0</v>
      </c>
      <c r="N30" s="96">
        <f t="shared" si="91"/>
        <v>0</v>
      </c>
      <c r="O30" s="96">
        <f t="shared" si="91"/>
        <v>0</v>
      </c>
      <c r="P30" s="96">
        <f t="shared" si="91"/>
        <v>0</v>
      </c>
      <c r="Q30" s="96">
        <f t="shared" si="91"/>
        <v>0</v>
      </c>
      <c r="R30" s="96">
        <f t="shared" si="91"/>
        <v>0</v>
      </c>
      <c r="S30" s="96">
        <f t="shared" si="91"/>
        <v>0</v>
      </c>
      <c r="T30" s="132">
        <f t="shared" si="91"/>
        <v>0</v>
      </c>
      <c r="U30" s="96">
        <f>U24+U27</f>
        <v>390133</v>
      </c>
      <c r="V30" s="97">
        <f>V24+V27</f>
        <v>0</v>
      </c>
      <c r="W30" s="98">
        <f>W24+W27</f>
        <v>390133</v>
      </c>
      <c r="X30" s="133">
        <f>X24+X27</f>
        <v>885312</v>
      </c>
      <c r="Y30" s="97">
        <f t="shared" si="91"/>
        <v>0</v>
      </c>
      <c r="Z30" s="134">
        <f>Z24+Z27</f>
        <v>885312</v>
      </c>
      <c r="AA30" s="96">
        <f t="shared" si="91"/>
        <v>0</v>
      </c>
      <c r="AB30" s="97">
        <f t="shared" si="91"/>
        <v>0</v>
      </c>
      <c r="AC30" s="98">
        <f t="shared" si="91"/>
        <v>0</v>
      </c>
      <c r="AD30" s="133">
        <f t="shared" si="91"/>
        <v>0</v>
      </c>
      <c r="AE30" s="97">
        <f t="shared" si="91"/>
        <v>0</v>
      </c>
      <c r="AF30" s="97">
        <f t="shared" si="91"/>
        <v>0</v>
      </c>
      <c r="AG30" s="97">
        <f t="shared" si="91"/>
        <v>0</v>
      </c>
      <c r="AH30" s="97">
        <f t="shared" si="91"/>
        <v>0</v>
      </c>
      <c r="AI30" s="97">
        <f t="shared" si="91"/>
        <v>0</v>
      </c>
      <c r="AJ30" s="97">
        <f t="shared" si="91"/>
        <v>0</v>
      </c>
      <c r="AK30" s="97">
        <f t="shared" si="91"/>
        <v>0</v>
      </c>
      <c r="AL30" s="97">
        <f t="shared" si="91"/>
        <v>0</v>
      </c>
      <c r="AM30" s="97">
        <f t="shared" si="91"/>
        <v>0</v>
      </c>
      <c r="AN30" s="97">
        <f t="shared" si="91"/>
        <v>0</v>
      </c>
      <c r="AO30" s="134">
        <f t="shared" si="91"/>
        <v>0</v>
      </c>
      <c r="AP30" s="96">
        <f t="shared" si="91"/>
        <v>0</v>
      </c>
      <c r="AQ30" s="97">
        <f t="shared" si="91"/>
        <v>0</v>
      </c>
      <c r="AR30" s="98">
        <f t="shared" si="91"/>
        <v>0</v>
      </c>
      <c r="AS30" s="133">
        <f t="shared" si="91"/>
        <v>0</v>
      </c>
      <c r="AT30" s="97">
        <f t="shared" si="91"/>
        <v>0</v>
      </c>
      <c r="AU30" s="134">
        <f t="shared" si="91"/>
        <v>0</v>
      </c>
      <c r="AV30" s="96">
        <f t="shared" si="91"/>
        <v>0</v>
      </c>
      <c r="AW30" s="97">
        <f t="shared" si="91"/>
        <v>0</v>
      </c>
      <c r="AX30" s="98">
        <f t="shared" si="91"/>
        <v>0</v>
      </c>
      <c r="AY30" s="133">
        <f t="shared" si="91"/>
        <v>0</v>
      </c>
      <c r="AZ30" s="97">
        <f t="shared" si="91"/>
        <v>0</v>
      </c>
      <c r="BA30" s="134">
        <f t="shared" si="91"/>
        <v>0</v>
      </c>
      <c r="BB30" s="96">
        <f t="shared" si="91"/>
        <v>0</v>
      </c>
      <c r="BC30" s="97">
        <f t="shared" si="91"/>
        <v>0</v>
      </c>
      <c r="BD30" s="134">
        <f t="shared" si="91"/>
        <v>0</v>
      </c>
      <c r="BE30" s="96">
        <f t="shared" si="91"/>
        <v>0</v>
      </c>
      <c r="BF30" s="97">
        <f t="shared" si="91"/>
        <v>0</v>
      </c>
      <c r="BG30" s="134">
        <f t="shared" si="91"/>
        <v>0</v>
      </c>
      <c r="BH30" s="62">
        <f>I30+L30+O30+R30+U30+X30+AA30+AD30+AG30+AJ30+AM30</f>
        <v>1275445</v>
      </c>
      <c r="BI30" s="70">
        <f>J30+M30+P30+S30+V30+Y30+AB30+AE30+AH30+AK30+AN30</f>
        <v>0</v>
      </c>
      <c r="BJ30" s="165">
        <f>K30+N30+Q30+T30+W30+Z30+AC30+AF30+AI30+AL30+AO30</f>
        <v>1275445</v>
      </c>
      <c r="BK30" s="62">
        <v>837918</v>
      </c>
      <c r="BL30" s="69">
        <v>0</v>
      </c>
      <c r="BM30" s="55">
        <f>BL30+BK30</f>
        <v>837918</v>
      </c>
      <c r="BN30" s="169">
        <f>BM30+BJ30</f>
        <v>2113363</v>
      </c>
    </row>
    <row r="31" spans="1:66" s="4" customFormat="1" ht="35.1" customHeight="1" thickBot="1">
      <c r="A31" s="362"/>
      <c r="B31" s="365"/>
      <c r="C31" s="357"/>
      <c r="D31" s="350" t="s">
        <v>5</v>
      </c>
      <c r="E31" s="351"/>
      <c r="F31" s="123">
        <f>F30+F29</f>
        <v>9134662</v>
      </c>
      <c r="G31" s="124">
        <f t="shared" ref="G31:BN31" si="93">G30+G29</f>
        <v>0</v>
      </c>
      <c r="H31" s="125">
        <f t="shared" si="93"/>
        <v>9134662</v>
      </c>
      <c r="I31" s="159">
        <f t="shared" si="93"/>
        <v>0</v>
      </c>
      <c r="J31" s="159">
        <f t="shared" si="93"/>
        <v>0</v>
      </c>
      <c r="K31" s="159">
        <f t="shared" si="93"/>
        <v>0</v>
      </c>
      <c r="L31" s="159">
        <f t="shared" si="93"/>
        <v>0</v>
      </c>
      <c r="M31" s="159">
        <f t="shared" si="93"/>
        <v>0</v>
      </c>
      <c r="N31" s="159">
        <f t="shared" si="93"/>
        <v>0</v>
      </c>
      <c r="O31" s="159">
        <f t="shared" si="93"/>
        <v>0</v>
      </c>
      <c r="P31" s="159">
        <f t="shared" si="93"/>
        <v>0</v>
      </c>
      <c r="Q31" s="159">
        <f t="shared" si="93"/>
        <v>0</v>
      </c>
      <c r="R31" s="159">
        <f t="shared" si="93"/>
        <v>0</v>
      </c>
      <c r="S31" s="159">
        <f t="shared" si="93"/>
        <v>0</v>
      </c>
      <c r="T31" s="160">
        <f t="shared" si="93"/>
        <v>0</v>
      </c>
      <c r="U31" s="157">
        <f t="shared" si="93"/>
        <v>2833035</v>
      </c>
      <c r="V31" s="158">
        <f t="shared" si="93"/>
        <v>-60000</v>
      </c>
      <c r="W31" s="159">
        <f>W30+W29</f>
        <v>2773035</v>
      </c>
      <c r="X31" s="161">
        <f t="shared" si="93"/>
        <v>3868529</v>
      </c>
      <c r="Y31" s="158">
        <f t="shared" si="93"/>
        <v>60000</v>
      </c>
      <c r="Z31" s="160">
        <f t="shared" si="93"/>
        <v>3928529</v>
      </c>
      <c r="AA31" s="157">
        <f t="shared" si="93"/>
        <v>0</v>
      </c>
      <c r="AB31" s="158">
        <f t="shared" si="93"/>
        <v>0</v>
      </c>
      <c r="AC31" s="159">
        <f t="shared" si="93"/>
        <v>0</v>
      </c>
      <c r="AD31" s="161">
        <f t="shared" si="93"/>
        <v>0</v>
      </c>
      <c r="AE31" s="158">
        <f t="shared" si="93"/>
        <v>0</v>
      </c>
      <c r="AF31" s="158">
        <f t="shared" si="93"/>
        <v>0</v>
      </c>
      <c r="AG31" s="158">
        <f t="shared" si="93"/>
        <v>0</v>
      </c>
      <c r="AH31" s="158">
        <f t="shared" si="93"/>
        <v>0</v>
      </c>
      <c r="AI31" s="158">
        <f t="shared" si="93"/>
        <v>0</v>
      </c>
      <c r="AJ31" s="158">
        <f t="shared" si="93"/>
        <v>0</v>
      </c>
      <c r="AK31" s="158">
        <f t="shared" si="93"/>
        <v>0</v>
      </c>
      <c r="AL31" s="158">
        <f t="shared" si="93"/>
        <v>0</v>
      </c>
      <c r="AM31" s="158">
        <f t="shared" si="93"/>
        <v>0</v>
      </c>
      <c r="AN31" s="158">
        <f t="shared" si="93"/>
        <v>0</v>
      </c>
      <c r="AO31" s="160">
        <f t="shared" si="93"/>
        <v>0</v>
      </c>
      <c r="AP31" s="157">
        <f t="shared" si="93"/>
        <v>0</v>
      </c>
      <c r="AQ31" s="158">
        <f t="shared" si="93"/>
        <v>0</v>
      </c>
      <c r="AR31" s="159">
        <f t="shared" si="93"/>
        <v>0</v>
      </c>
      <c r="AS31" s="161">
        <f t="shared" si="93"/>
        <v>0</v>
      </c>
      <c r="AT31" s="158">
        <f t="shared" si="93"/>
        <v>0</v>
      </c>
      <c r="AU31" s="160">
        <f t="shared" si="93"/>
        <v>0</v>
      </c>
      <c r="AV31" s="157">
        <f t="shared" si="93"/>
        <v>0</v>
      </c>
      <c r="AW31" s="158">
        <f t="shared" si="93"/>
        <v>0</v>
      </c>
      <c r="AX31" s="159">
        <f t="shared" si="93"/>
        <v>0</v>
      </c>
      <c r="AY31" s="161">
        <f t="shared" si="93"/>
        <v>0</v>
      </c>
      <c r="AZ31" s="158">
        <f t="shared" si="93"/>
        <v>0</v>
      </c>
      <c r="BA31" s="160">
        <f t="shared" si="93"/>
        <v>0</v>
      </c>
      <c r="BB31" s="157">
        <f t="shared" si="93"/>
        <v>0</v>
      </c>
      <c r="BC31" s="158">
        <f t="shared" si="93"/>
        <v>0</v>
      </c>
      <c r="BD31" s="160">
        <f t="shared" si="93"/>
        <v>0</v>
      </c>
      <c r="BE31" s="157">
        <f t="shared" si="93"/>
        <v>0</v>
      </c>
      <c r="BF31" s="158">
        <f t="shared" si="93"/>
        <v>0</v>
      </c>
      <c r="BG31" s="160">
        <f t="shared" si="93"/>
        <v>0</v>
      </c>
      <c r="BH31" s="123">
        <f>BH30+BH29</f>
        <v>6701564</v>
      </c>
      <c r="BI31" s="124">
        <f t="shared" si="93"/>
        <v>0</v>
      </c>
      <c r="BJ31" s="135">
        <f t="shared" si="93"/>
        <v>6701564</v>
      </c>
      <c r="BK31" s="123">
        <f t="shared" si="93"/>
        <v>2433098</v>
      </c>
      <c r="BL31" s="124">
        <f t="shared" si="93"/>
        <v>0</v>
      </c>
      <c r="BM31" s="125">
        <f t="shared" si="93"/>
        <v>2433098</v>
      </c>
      <c r="BN31" s="162">
        <f t="shared" si="93"/>
        <v>9134662</v>
      </c>
    </row>
    <row r="32" spans="1:66" s="4" customFormat="1" ht="45" customHeight="1">
      <c r="A32" s="360">
        <v>6</v>
      </c>
      <c r="B32" s="354" t="s">
        <v>41</v>
      </c>
      <c r="C32" s="382" t="s">
        <v>57</v>
      </c>
      <c r="D32" s="237" t="s">
        <v>14</v>
      </c>
      <c r="E32" s="341" t="s">
        <v>35</v>
      </c>
      <c r="F32" s="174">
        <v>1510611</v>
      </c>
      <c r="G32" s="175">
        <v>0</v>
      </c>
      <c r="H32" s="174">
        <f>F32+G32</f>
        <v>1510611</v>
      </c>
      <c r="I32" s="14"/>
      <c r="J32" s="39"/>
      <c r="K32" s="40">
        <f>J32+I32</f>
        <v>0</v>
      </c>
      <c r="L32" s="14"/>
      <c r="M32" s="39"/>
      <c r="N32" s="40">
        <f>M32+L32</f>
        <v>0</v>
      </c>
      <c r="O32" s="14"/>
      <c r="P32" s="39"/>
      <c r="Q32" s="40"/>
      <c r="R32" s="14"/>
      <c r="S32" s="41"/>
      <c r="T32" s="40">
        <f>R32+S32</f>
        <v>0</v>
      </c>
      <c r="U32" s="14">
        <v>999638</v>
      </c>
      <c r="V32" s="41">
        <v>-252840</v>
      </c>
      <c r="W32" s="40">
        <f>U32+V32</f>
        <v>746798</v>
      </c>
      <c r="X32" s="14">
        <v>0</v>
      </c>
      <c r="Y32" s="41">
        <v>252840</v>
      </c>
      <c r="Z32" s="40">
        <f>X32+Y32</f>
        <v>252840</v>
      </c>
      <c r="AA32" s="14">
        <v>0</v>
      </c>
      <c r="AB32" s="41">
        <v>0</v>
      </c>
      <c r="AC32" s="48">
        <f>AA32+AB32</f>
        <v>0</v>
      </c>
      <c r="AD32" s="14">
        <v>0</v>
      </c>
      <c r="AE32" s="41">
        <v>0</v>
      </c>
      <c r="AF32" s="48">
        <f>AD32+AE32</f>
        <v>0</v>
      </c>
      <c r="AG32" s="14">
        <v>0</v>
      </c>
      <c r="AH32" s="39">
        <v>0</v>
      </c>
      <c r="AI32" s="48">
        <f>AG32+AH32</f>
        <v>0</v>
      </c>
      <c r="AJ32" s="14">
        <v>0</v>
      </c>
      <c r="AK32" s="39">
        <v>0</v>
      </c>
      <c r="AL32" s="48">
        <f>AJ32+AK32</f>
        <v>0</v>
      </c>
      <c r="AM32" s="14">
        <v>0</v>
      </c>
      <c r="AN32" s="39">
        <v>0</v>
      </c>
      <c r="AO32" s="48">
        <f>AM32+AN32</f>
        <v>0</v>
      </c>
      <c r="AP32" s="14">
        <v>0</v>
      </c>
      <c r="AQ32" s="39">
        <v>0</v>
      </c>
      <c r="AR32" s="48">
        <f>AP32+AQ32</f>
        <v>0</v>
      </c>
      <c r="AS32" s="14">
        <v>0</v>
      </c>
      <c r="AT32" s="39">
        <v>0</v>
      </c>
      <c r="AU32" s="48">
        <f>AS32+AT32</f>
        <v>0</v>
      </c>
      <c r="AV32" s="14">
        <v>0</v>
      </c>
      <c r="AW32" s="39">
        <v>0</v>
      </c>
      <c r="AX32" s="48">
        <f>AV32+AW32</f>
        <v>0</v>
      </c>
      <c r="AY32" s="14">
        <v>0</v>
      </c>
      <c r="AZ32" s="39">
        <v>0</v>
      </c>
      <c r="BA32" s="48">
        <f>AY32+AZ32</f>
        <v>0</v>
      </c>
      <c r="BB32" s="14">
        <v>0</v>
      </c>
      <c r="BC32" s="39">
        <v>0</v>
      </c>
      <c r="BD32" s="48">
        <f>BB32+BC32</f>
        <v>0</v>
      </c>
      <c r="BE32" s="14">
        <v>0</v>
      </c>
      <c r="BF32" s="39">
        <v>0</v>
      </c>
      <c r="BG32" s="48">
        <f>BE32+BF32</f>
        <v>0</v>
      </c>
      <c r="BH32" s="42">
        <f>I32+L32+O32+R32+U32+X32+AA32+AD32+AG32+AJ32+AM32</f>
        <v>999638</v>
      </c>
      <c r="BI32" s="53">
        <f t="shared" ref="BH32:BJ34" si="94">J32+M32+P32+S32+V32+Y32+AB32+AE32+AH32+AK32+AN32</f>
        <v>0</v>
      </c>
      <c r="BJ32" s="40">
        <f t="shared" si="94"/>
        <v>999638</v>
      </c>
      <c r="BK32" s="42">
        <v>510973</v>
      </c>
      <c r="BL32" s="41">
        <v>0</v>
      </c>
      <c r="BM32" s="40">
        <f>BL32+BK32</f>
        <v>510973</v>
      </c>
      <c r="BN32" s="44">
        <f>BM32+BJ32</f>
        <v>1510611</v>
      </c>
    </row>
    <row r="33" spans="1:66" s="4" customFormat="1" ht="45" customHeight="1">
      <c r="A33" s="361"/>
      <c r="B33" s="377"/>
      <c r="C33" s="366"/>
      <c r="D33" s="176" t="s">
        <v>16</v>
      </c>
      <c r="E33" s="378"/>
      <c r="F33" s="173">
        <v>139714</v>
      </c>
      <c r="G33" s="127">
        <v>0</v>
      </c>
      <c r="H33" s="174">
        <f t="shared" ref="H33:H34" si="95">F33+G33</f>
        <v>139714</v>
      </c>
      <c r="I33" s="56"/>
      <c r="J33" s="57"/>
      <c r="K33" s="58"/>
      <c r="L33" s="56"/>
      <c r="M33" s="57"/>
      <c r="N33" s="58"/>
      <c r="O33" s="56"/>
      <c r="P33" s="57"/>
      <c r="Q33" s="58"/>
      <c r="R33" s="16"/>
      <c r="S33" s="59"/>
      <c r="T33" s="55">
        <f>R33+S33</f>
        <v>0</v>
      </c>
      <c r="U33" s="16">
        <v>102418</v>
      </c>
      <c r="V33" s="54">
        <v>-30000</v>
      </c>
      <c r="W33" s="55">
        <f>U33+V33</f>
        <v>72418</v>
      </c>
      <c r="X33" s="16">
        <v>0</v>
      </c>
      <c r="Y33" s="54">
        <v>30000</v>
      </c>
      <c r="Z33" s="55">
        <f>X33+Y33</f>
        <v>30000</v>
      </c>
      <c r="AA33" s="16">
        <v>0</v>
      </c>
      <c r="AB33" s="59">
        <v>0</v>
      </c>
      <c r="AC33" s="60">
        <v>0</v>
      </c>
      <c r="AD33" s="16">
        <v>0</v>
      </c>
      <c r="AE33" s="59">
        <v>0</v>
      </c>
      <c r="AF33" s="60">
        <v>0</v>
      </c>
      <c r="AG33" s="16">
        <v>0</v>
      </c>
      <c r="AH33" s="61">
        <v>0</v>
      </c>
      <c r="AI33" s="60">
        <v>0</v>
      </c>
      <c r="AJ33" s="16">
        <v>0</v>
      </c>
      <c r="AK33" s="61">
        <v>0</v>
      </c>
      <c r="AL33" s="60">
        <v>0</v>
      </c>
      <c r="AM33" s="16">
        <v>0</v>
      </c>
      <c r="AN33" s="61">
        <v>0</v>
      </c>
      <c r="AO33" s="60">
        <v>0</v>
      </c>
      <c r="AP33" s="16">
        <v>0</v>
      </c>
      <c r="AQ33" s="61">
        <v>0</v>
      </c>
      <c r="AR33" s="60">
        <v>0</v>
      </c>
      <c r="AS33" s="16">
        <v>0</v>
      </c>
      <c r="AT33" s="61">
        <v>0</v>
      </c>
      <c r="AU33" s="60">
        <v>0</v>
      </c>
      <c r="AV33" s="16">
        <v>0</v>
      </c>
      <c r="AW33" s="61">
        <v>0</v>
      </c>
      <c r="AX33" s="60">
        <v>0</v>
      </c>
      <c r="AY33" s="16">
        <v>0</v>
      </c>
      <c r="AZ33" s="61">
        <v>0</v>
      </c>
      <c r="BA33" s="60">
        <v>0</v>
      </c>
      <c r="BB33" s="16">
        <v>0</v>
      </c>
      <c r="BC33" s="61">
        <v>0</v>
      </c>
      <c r="BD33" s="60">
        <v>0</v>
      </c>
      <c r="BE33" s="16">
        <v>0</v>
      </c>
      <c r="BF33" s="61">
        <v>0</v>
      </c>
      <c r="BG33" s="60">
        <v>0</v>
      </c>
      <c r="BH33" s="62">
        <f t="shared" si="94"/>
        <v>102418</v>
      </c>
      <c r="BI33" s="69">
        <f t="shared" si="94"/>
        <v>0</v>
      </c>
      <c r="BJ33" s="55">
        <f t="shared" si="94"/>
        <v>102418</v>
      </c>
      <c r="BK33" s="62">
        <v>37296</v>
      </c>
      <c r="BL33" s="59">
        <v>0</v>
      </c>
      <c r="BM33" s="55">
        <f>BL33+BK33</f>
        <v>37296</v>
      </c>
      <c r="BN33" s="63">
        <f>BM33+BJ33</f>
        <v>139714</v>
      </c>
    </row>
    <row r="34" spans="1:66" s="4" customFormat="1" ht="45" customHeight="1">
      <c r="A34" s="361"/>
      <c r="B34" s="377"/>
      <c r="C34" s="366"/>
      <c r="D34" s="176" t="s">
        <v>15</v>
      </c>
      <c r="E34" s="378"/>
      <c r="F34" s="173">
        <v>102523</v>
      </c>
      <c r="G34" s="172">
        <v>0</v>
      </c>
      <c r="H34" s="174">
        <f t="shared" si="95"/>
        <v>102523</v>
      </c>
      <c r="I34" s="56"/>
      <c r="J34" s="57"/>
      <c r="K34" s="58"/>
      <c r="L34" s="56"/>
      <c r="M34" s="57"/>
      <c r="N34" s="58"/>
      <c r="O34" s="56"/>
      <c r="P34" s="57"/>
      <c r="Q34" s="58"/>
      <c r="R34" s="64"/>
      <c r="S34" s="65"/>
      <c r="T34" s="66">
        <f>R34+S34</f>
        <v>0</v>
      </c>
      <c r="U34" s="64">
        <v>67839</v>
      </c>
      <c r="V34" s="65">
        <v>-17160</v>
      </c>
      <c r="W34" s="66">
        <f>U34+V34</f>
        <v>50679</v>
      </c>
      <c r="X34" s="64">
        <v>0</v>
      </c>
      <c r="Y34" s="65">
        <v>17160</v>
      </c>
      <c r="Z34" s="66">
        <f>X34+Y34</f>
        <v>17160</v>
      </c>
      <c r="AA34" s="64">
        <v>0</v>
      </c>
      <c r="AB34" s="65">
        <v>0</v>
      </c>
      <c r="AC34" s="67">
        <v>0</v>
      </c>
      <c r="AD34" s="64">
        <v>0</v>
      </c>
      <c r="AE34" s="65">
        <v>0</v>
      </c>
      <c r="AF34" s="67">
        <v>0</v>
      </c>
      <c r="AG34" s="64">
        <v>0</v>
      </c>
      <c r="AH34" s="68">
        <v>0</v>
      </c>
      <c r="AI34" s="67">
        <v>0</v>
      </c>
      <c r="AJ34" s="64">
        <v>0</v>
      </c>
      <c r="AK34" s="68">
        <v>0</v>
      </c>
      <c r="AL34" s="67">
        <v>0</v>
      </c>
      <c r="AM34" s="64">
        <v>0</v>
      </c>
      <c r="AN34" s="68">
        <v>0</v>
      </c>
      <c r="AO34" s="67">
        <v>0</v>
      </c>
      <c r="AP34" s="64">
        <v>0</v>
      </c>
      <c r="AQ34" s="68">
        <v>0</v>
      </c>
      <c r="AR34" s="67">
        <v>0</v>
      </c>
      <c r="AS34" s="64">
        <v>0</v>
      </c>
      <c r="AT34" s="68">
        <v>0</v>
      </c>
      <c r="AU34" s="67">
        <v>0</v>
      </c>
      <c r="AV34" s="64">
        <v>0</v>
      </c>
      <c r="AW34" s="68">
        <v>0</v>
      </c>
      <c r="AX34" s="67">
        <v>0</v>
      </c>
      <c r="AY34" s="64">
        <v>0</v>
      </c>
      <c r="AZ34" s="68">
        <v>0</v>
      </c>
      <c r="BA34" s="67">
        <v>0</v>
      </c>
      <c r="BB34" s="64">
        <v>0</v>
      </c>
      <c r="BC34" s="68">
        <v>0</v>
      </c>
      <c r="BD34" s="67">
        <v>0</v>
      </c>
      <c r="BE34" s="64">
        <v>0</v>
      </c>
      <c r="BF34" s="68">
        <v>0</v>
      </c>
      <c r="BG34" s="67">
        <v>0</v>
      </c>
      <c r="BH34" s="62">
        <f>I34+L34+O34+R34+U34+X34+AA34+AD34+AG34+AJ34+AM34</f>
        <v>67839</v>
      </c>
      <c r="BI34" s="69">
        <f t="shared" si="94"/>
        <v>0</v>
      </c>
      <c r="BJ34" s="55">
        <f t="shared" si="94"/>
        <v>67839</v>
      </c>
      <c r="BK34" s="62">
        <v>34684</v>
      </c>
      <c r="BL34" s="59">
        <v>0</v>
      </c>
      <c r="BM34" s="55">
        <f>BL34+BK34</f>
        <v>34684</v>
      </c>
      <c r="BN34" s="63">
        <f>BM34+BJ34</f>
        <v>102523</v>
      </c>
    </row>
    <row r="35" spans="1:66" s="4" customFormat="1" ht="53.25" customHeight="1" thickBot="1">
      <c r="A35" s="362"/>
      <c r="B35" s="355"/>
      <c r="C35" s="357"/>
      <c r="D35" s="379" t="s">
        <v>5</v>
      </c>
      <c r="E35" s="380"/>
      <c r="F35" s="45">
        <f t="shared" ref="F35:BM35" si="96">F32+F33+F34</f>
        <v>1752848</v>
      </c>
      <c r="G35" s="46">
        <f t="shared" si="96"/>
        <v>0</v>
      </c>
      <c r="H35" s="47">
        <f t="shared" si="96"/>
        <v>1752848</v>
      </c>
      <c r="I35" s="45">
        <f t="shared" si="96"/>
        <v>0</v>
      </c>
      <c r="J35" s="46">
        <f t="shared" si="96"/>
        <v>0</v>
      </c>
      <c r="K35" s="47">
        <f t="shared" si="96"/>
        <v>0</v>
      </c>
      <c r="L35" s="45">
        <f t="shared" si="96"/>
        <v>0</v>
      </c>
      <c r="M35" s="46">
        <f t="shared" si="96"/>
        <v>0</v>
      </c>
      <c r="N35" s="47">
        <f t="shared" si="96"/>
        <v>0</v>
      </c>
      <c r="O35" s="45">
        <f t="shared" si="96"/>
        <v>0</v>
      </c>
      <c r="P35" s="46">
        <f t="shared" si="96"/>
        <v>0</v>
      </c>
      <c r="Q35" s="47">
        <f t="shared" si="96"/>
        <v>0</v>
      </c>
      <c r="R35" s="45">
        <f t="shared" si="96"/>
        <v>0</v>
      </c>
      <c r="S35" s="46">
        <f t="shared" si="96"/>
        <v>0</v>
      </c>
      <c r="T35" s="47">
        <f t="shared" si="96"/>
        <v>0</v>
      </c>
      <c r="U35" s="45">
        <f t="shared" si="96"/>
        <v>1169895</v>
      </c>
      <c r="V35" s="46">
        <f t="shared" si="96"/>
        <v>-300000</v>
      </c>
      <c r="W35" s="47">
        <f t="shared" si="96"/>
        <v>869895</v>
      </c>
      <c r="X35" s="45">
        <f t="shared" si="96"/>
        <v>0</v>
      </c>
      <c r="Y35" s="46">
        <f t="shared" si="96"/>
        <v>300000</v>
      </c>
      <c r="Z35" s="47">
        <f t="shared" si="96"/>
        <v>300000</v>
      </c>
      <c r="AA35" s="45">
        <f t="shared" si="96"/>
        <v>0</v>
      </c>
      <c r="AB35" s="46">
        <f t="shared" si="96"/>
        <v>0</v>
      </c>
      <c r="AC35" s="47">
        <f t="shared" si="96"/>
        <v>0</v>
      </c>
      <c r="AD35" s="45">
        <f t="shared" si="96"/>
        <v>0</v>
      </c>
      <c r="AE35" s="46">
        <f t="shared" si="96"/>
        <v>0</v>
      </c>
      <c r="AF35" s="47">
        <f t="shared" si="96"/>
        <v>0</v>
      </c>
      <c r="AG35" s="45">
        <f t="shared" si="96"/>
        <v>0</v>
      </c>
      <c r="AH35" s="46">
        <f t="shared" si="96"/>
        <v>0</v>
      </c>
      <c r="AI35" s="47">
        <f t="shared" si="96"/>
        <v>0</v>
      </c>
      <c r="AJ35" s="45">
        <f t="shared" si="96"/>
        <v>0</v>
      </c>
      <c r="AK35" s="46">
        <f t="shared" si="96"/>
        <v>0</v>
      </c>
      <c r="AL35" s="47">
        <f t="shared" si="96"/>
        <v>0</v>
      </c>
      <c r="AM35" s="45">
        <f t="shared" si="96"/>
        <v>0</v>
      </c>
      <c r="AN35" s="46">
        <f t="shared" si="96"/>
        <v>0</v>
      </c>
      <c r="AO35" s="47">
        <f t="shared" si="96"/>
        <v>0</v>
      </c>
      <c r="AP35" s="45">
        <f t="shared" si="96"/>
        <v>0</v>
      </c>
      <c r="AQ35" s="46">
        <f t="shared" si="96"/>
        <v>0</v>
      </c>
      <c r="AR35" s="47">
        <f t="shared" si="96"/>
        <v>0</v>
      </c>
      <c r="AS35" s="45">
        <f t="shared" si="96"/>
        <v>0</v>
      </c>
      <c r="AT35" s="46">
        <f t="shared" si="96"/>
        <v>0</v>
      </c>
      <c r="AU35" s="47">
        <f t="shared" si="96"/>
        <v>0</v>
      </c>
      <c r="AV35" s="45">
        <f t="shared" si="96"/>
        <v>0</v>
      </c>
      <c r="AW35" s="46">
        <f t="shared" si="96"/>
        <v>0</v>
      </c>
      <c r="AX35" s="47">
        <f t="shared" si="96"/>
        <v>0</v>
      </c>
      <c r="AY35" s="45">
        <f t="shared" si="96"/>
        <v>0</v>
      </c>
      <c r="AZ35" s="46">
        <f t="shared" si="96"/>
        <v>0</v>
      </c>
      <c r="BA35" s="47">
        <f t="shared" si="96"/>
        <v>0</v>
      </c>
      <c r="BB35" s="45">
        <f t="shared" si="96"/>
        <v>0</v>
      </c>
      <c r="BC35" s="46">
        <f t="shared" si="96"/>
        <v>0</v>
      </c>
      <c r="BD35" s="47">
        <f t="shared" si="96"/>
        <v>0</v>
      </c>
      <c r="BE35" s="45">
        <f t="shared" si="96"/>
        <v>0</v>
      </c>
      <c r="BF35" s="46">
        <f t="shared" si="96"/>
        <v>0</v>
      </c>
      <c r="BG35" s="47">
        <f t="shared" si="96"/>
        <v>0</v>
      </c>
      <c r="BH35" s="49">
        <f>BH32+BH33+BH34</f>
        <v>1169895</v>
      </c>
      <c r="BI35" s="50">
        <f t="shared" si="96"/>
        <v>0</v>
      </c>
      <c r="BJ35" s="51">
        <f t="shared" si="96"/>
        <v>1169895</v>
      </c>
      <c r="BK35" s="49">
        <f t="shared" si="96"/>
        <v>582953</v>
      </c>
      <c r="BL35" s="50">
        <f t="shared" si="96"/>
        <v>0</v>
      </c>
      <c r="BM35" s="51">
        <f t="shared" si="96"/>
        <v>582953</v>
      </c>
      <c r="BN35" s="52">
        <f>BN32+BN33+BN34</f>
        <v>1752848</v>
      </c>
    </row>
    <row r="36" spans="1:66" s="4" customFormat="1" ht="35.1" customHeight="1">
      <c r="A36" s="360">
        <v>7</v>
      </c>
      <c r="B36" s="363" t="s">
        <v>62</v>
      </c>
      <c r="C36" s="356" t="s">
        <v>58</v>
      </c>
      <c r="D36" s="367" t="s">
        <v>39</v>
      </c>
      <c r="E36" s="238" t="s">
        <v>35</v>
      </c>
      <c r="F36" s="91">
        <v>11382815</v>
      </c>
      <c r="G36" s="92">
        <v>483634</v>
      </c>
      <c r="H36" s="93">
        <f>G36+F36</f>
        <v>11866449</v>
      </c>
      <c r="I36" s="91"/>
      <c r="J36" s="92"/>
      <c r="K36" s="93">
        <f>J36+I36</f>
        <v>0</v>
      </c>
      <c r="L36" s="91"/>
      <c r="M36" s="92"/>
      <c r="N36" s="93">
        <f>M36+L36</f>
        <v>0</v>
      </c>
      <c r="O36" s="91">
        <v>0</v>
      </c>
      <c r="P36" s="92">
        <v>0</v>
      </c>
      <c r="Q36" s="93">
        <f>P36+O36</f>
        <v>0</v>
      </c>
      <c r="R36" s="91"/>
      <c r="S36" s="92">
        <v>0</v>
      </c>
      <c r="T36" s="141">
        <f>S36+R36</f>
        <v>0</v>
      </c>
      <c r="U36" s="91">
        <v>1402500</v>
      </c>
      <c r="V36" s="92">
        <v>0</v>
      </c>
      <c r="W36" s="93">
        <f>V36+U36</f>
        <v>1402500</v>
      </c>
      <c r="X36" s="94">
        <v>0</v>
      </c>
      <c r="Y36" s="92">
        <v>620500</v>
      </c>
      <c r="Z36" s="141">
        <f>Y36+X36</f>
        <v>620500</v>
      </c>
      <c r="AA36" s="91">
        <v>0</v>
      </c>
      <c r="AB36" s="92">
        <v>0</v>
      </c>
      <c r="AC36" s="93">
        <f>AA36+AB36</f>
        <v>0</v>
      </c>
      <c r="AD36" s="94">
        <v>0</v>
      </c>
      <c r="AE36" s="92">
        <v>0</v>
      </c>
      <c r="AF36" s="93">
        <f>AD36+AE36</f>
        <v>0</v>
      </c>
      <c r="AG36" s="91">
        <v>0</v>
      </c>
      <c r="AH36" s="92">
        <v>0</v>
      </c>
      <c r="AI36" s="93">
        <f>AG36+AH36</f>
        <v>0</v>
      </c>
      <c r="AJ36" s="91">
        <v>0</v>
      </c>
      <c r="AK36" s="92">
        <v>0</v>
      </c>
      <c r="AL36" s="93">
        <f>AJ36+AK36</f>
        <v>0</v>
      </c>
      <c r="AM36" s="91">
        <v>0</v>
      </c>
      <c r="AN36" s="92">
        <v>0</v>
      </c>
      <c r="AO36" s="141">
        <f t="shared" ref="AO36:AO37" si="97">AM36+AN36</f>
        <v>0</v>
      </c>
      <c r="AP36" s="91">
        <v>0</v>
      </c>
      <c r="AQ36" s="92">
        <v>0</v>
      </c>
      <c r="AR36" s="93">
        <f t="shared" ref="AR36:AR37" si="98">AP36+AQ36</f>
        <v>0</v>
      </c>
      <c r="AS36" s="94">
        <v>0</v>
      </c>
      <c r="AT36" s="92">
        <v>0</v>
      </c>
      <c r="AU36" s="141">
        <f t="shared" ref="AU36:AU37" si="99">AS36+AT36</f>
        <v>0</v>
      </c>
      <c r="AV36" s="91">
        <v>0</v>
      </c>
      <c r="AW36" s="92">
        <v>0</v>
      </c>
      <c r="AX36" s="93">
        <f t="shared" ref="AX36:AX37" si="100">AV36+AW36</f>
        <v>0</v>
      </c>
      <c r="AY36" s="94">
        <v>0</v>
      </c>
      <c r="AZ36" s="92">
        <v>0</v>
      </c>
      <c r="BA36" s="141">
        <f t="shared" ref="BA36:BA37" si="101">AY36+AZ36</f>
        <v>0</v>
      </c>
      <c r="BB36" s="91">
        <v>0</v>
      </c>
      <c r="BC36" s="92">
        <v>0</v>
      </c>
      <c r="BD36" s="141">
        <f t="shared" ref="BD36:BD37" si="102">BB36+BC36</f>
        <v>0</v>
      </c>
      <c r="BE36" s="91">
        <v>0</v>
      </c>
      <c r="BF36" s="92">
        <v>0</v>
      </c>
      <c r="BG36" s="93">
        <f t="shared" ref="BG36:BG37" si="103">BE36+BF36</f>
        <v>0</v>
      </c>
      <c r="BH36" s="43">
        <f t="shared" ref="BH36:BJ37" si="104">I36+L36+O36+R36+U36+X36+AA36+AD36+AG36+AJ36+AM36</f>
        <v>1402500</v>
      </c>
      <c r="BI36" s="43">
        <f t="shared" si="104"/>
        <v>620500</v>
      </c>
      <c r="BJ36" s="40">
        <f t="shared" si="104"/>
        <v>2023000</v>
      </c>
      <c r="BK36" s="168">
        <v>9980315</v>
      </c>
      <c r="BL36" s="72">
        <v>-136866</v>
      </c>
      <c r="BM36" s="129">
        <f>BL36+BK36</f>
        <v>9843449</v>
      </c>
      <c r="BN36" s="44">
        <f>BM36+BJ36</f>
        <v>11866449</v>
      </c>
    </row>
    <row r="37" spans="1:66" ht="35.1" customHeight="1">
      <c r="A37" s="361"/>
      <c r="B37" s="364"/>
      <c r="C37" s="366"/>
      <c r="D37" s="368"/>
      <c r="E37" s="239" t="s">
        <v>23</v>
      </c>
      <c r="F37" s="96">
        <v>128223</v>
      </c>
      <c r="G37" s="97">
        <v>0</v>
      </c>
      <c r="H37" s="98">
        <f>G37+F37</f>
        <v>128223</v>
      </c>
      <c r="I37" s="99"/>
      <c r="J37" s="100"/>
      <c r="K37" s="101">
        <f>J37+I37</f>
        <v>0</v>
      </c>
      <c r="L37" s="99"/>
      <c r="M37" s="102"/>
      <c r="N37" s="101">
        <f>M37+L37</f>
        <v>0</v>
      </c>
      <c r="O37" s="96">
        <v>0</v>
      </c>
      <c r="P37" s="97">
        <v>0</v>
      </c>
      <c r="Q37" s="98">
        <f>P37+O37</f>
        <v>0</v>
      </c>
      <c r="R37" s="96"/>
      <c r="S37" s="97">
        <v>0</v>
      </c>
      <c r="T37" s="134">
        <f>S37+R37</f>
        <v>0</v>
      </c>
      <c r="U37" s="96"/>
      <c r="V37" s="97">
        <v>0</v>
      </c>
      <c r="W37" s="98">
        <f>V37+U37</f>
        <v>0</v>
      </c>
      <c r="X37" s="133">
        <v>0</v>
      </c>
      <c r="Y37" s="97">
        <v>0</v>
      </c>
      <c r="Z37" s="134">
        <f>Y37+X37</f>
        <v>0</v>
      </c>
      <c r="AA37" s="96">
        <v>0</v>
      </c>
      <c r="AB37" s="97">
        <v>0</v>
      </c>
      <c r="AC37" s="98">
        <f>AA37+AB37</f>
        <v>0</v>
      </c>
      <c r="AD37" s="133">
        <v>0</v>
      </c>
      <c r="AE37" s="97">
        <v>0</v>
      </c>
      <c r="AF37" s="98">
        <f>AD37+AE37</f>
        <v>0</v>
      </c>
      <c r="AG37" s="96">
        <v>0</v>
      </c>
      <c r="AH37" s="97">
        <v>0</v>
      </c>
      <c r="AI37" s="98">
        <f>AG37+AH37</f>
        <v>0</v>
      </c>
      <c r="AJ37" s="96">
        <v>0</v>
      </c>
      <c r="AK37" s="97">
        <v>0</v>
      </c>
      <c r="AL37" s="98">
        <f>AJ37+AK37</f>
        <v>0</v>
      </c>
      <c r="AM37" s="96">
        <v>0</v>
      </c>
      <c r="AN37" s="97">
        <v>0</v>
      </c>
      <c r="AO37" s="134">
        <f t="shared" si="97"/>
        <v>0</v>
      </c>
      <c r="AP37" s="96">
        <v>0</v>
      </c>
      <c r="AQ37" s="97">
        <v>0</v>
      </c>
      <c r="AR37" s="98">
        <f t="shared" si="98"/>
        <v>0</v>
      </c>
      <c r="AS37" s="133">
        <v>0</v>
      </c>
      <c r="AT37" s="97">
        <v>0</v>
      </c>
      <c r="AU37" s="134">
        <f t="shared" si="99"/>
        <v>0</v>
      </c>
      <c r="AV37" s="96">
        <v>0</v>
      </c>
      <c r="AW37" s="97">
        <v>0</v>
      </c>
      <c r="AX37" s="98">
        <f t="shared" si="100"/>
        <v>0</v>
      </c>
      <c r="AY37" s="133">
        <v>0</v>
      </c>
      <c r="AZ37" s="97">
        <v>0</v>
      </c>
      <c r="BA37" s="134">
        <f t="shared" si="101"/>
        <v>0</v>
      </c>
      <c r="BB37" s="96">
        <v>0</v>
      </c>
      <c r="BC37" s="97">
        <v>0</v>
      </c>
      <c r="BD37" s="134">
        <f t="shared" si="102"/>
        <v>0</v>
      </c>
      <c r="BE37" s="96">
        <v>0</v>
      </c>
      <c r="BF37" s="97">
        <v>0</v>
      </c>
      <c r="BG37" s="98">
        <f t="shared" si="103"/>
        <v>0</v>
      </c>
      <c r="BH37" s="62">
        <f t="shared" si="104"/>
        <v>0</v>
      </c>
      <c r="BI37" s="70">
        <f t="shared" si="104"/>
        <v>0</v>
      </c>
      <c r="BJ37" s="55">
        <f t="shared" si="104"/>
        <v>0</v>
      </c>
      <c r="BK37" s="149">
        <v>128223</v>
      </c>
      <c r="BL37" s="69">
        <v>0</v>
      </c>
      <c r="BM37" s="165">
        <f>BL37+BK37</f>
        <v>128223</v>
      </c>
      <c r="BN37" s="63">
        <f>BM37+BJ37</f>
        <v>128223</v>
      </c>
    </row>
    <row r="38" spans="1:66" ht="35.1" customHeight="1">
      <c r="A38" s="361"/>
      <c r="B38" s="364"/>
      <c r="C38" s="366"/>
      <c r="D38" s="369" t="s">
        <v>5</v>
      </c>
      <c r="E38" s="370"/>
      <c r="F38" s="105">
        <f>F37+F36</f>
        <v>11511038</v>
      </c>
      <c r="G38" s="106">
        <f t="shared" ref="G38:BG38" si="105">G37+G36</f>
        <v>483634</v>
      </c>
      <c r="H38" s="107">
        <f t="shared" si="105"/>
        <v>11994672</v>
      </c>
      <c r="I38" s="108">
        <f t="shared" si="105"/>
        <v>0</v>
      </c>
      <c r="J38" s="109">
        <f t="shared" si="105"/>
        <v>0</v>
      </c>
      <c r="K38" s="110">
        <f t="shared" si="105"/>
        <v>0</v>
      </c>
      <c r="L38" s="108">
        <f t="shared" si="105"/>
        <v>0</v>
      </c>
      <c r="M38" s="109">
        <f t="shared" si="105"/>
        <v>0</v>
      </c>
      <c r="N38" s="110">
        <f t="shared" si="105"/>
        <v>0</v>
      </c>
      <c r="O38" s="105">
        <f t="shared" si="105"/>
        <v>0</v>
      </c>
      <c r="P38" s="106">
        <f t="shared" si="105"/>
        <v>0</v>
      </c>
      <c r="Q38" s="107">
        <f t="shared" si="105"/>
        <v>0</v>
      </c>
      <c r="R38" s="105">
        <f t="shared" si="105"/>
        <v>0</v>
      </c>
      <c r="S38" s="106">
        <f t="shared" si="105"/>
        <v>0</v>
      </c>
      <c r="T38" s="142">
        <f t="shared" si="105"/>
        <v>0</v>
      </c>
      <c r="U38" s="105">
        <f t="shared" si="105"/>
        <v>1402500</v>
      </c>
      <c r="V38" s="106">
        <f t="shared" si="105"/>
        <v>0</v>
      </c>
      <c r="W38" s="107">
        <f t="shared" si="105"/>
        <v>1402500</v>
      </c>
      <c r="X38" s="144">
        <f t="shared" si="105"/>
        <v>0</v>
      </c>
      <c r="Y38" s="106">
        <f t="shared" si="105"/>
        <v>620500</v>
      </c>
      <c r="Z38" s="142">
        <f t="shared" si="105"/>
        <v>620500</v>
      </c>
      <c r="AA38" s="105">
        <f t="shared" si="105"/>
        <v>0</v>
      </c>
      <c r="AB38" s="106">
        <f t="shared" si="105"/>
        <v>0</v>
      </c>
      <c r="AC38" s="107">
        <f t="shared" si="105"/>
        <v>0</v>
      </c>
      <c r="AD38" s="144">
        <f t="shared" si="105"/>
        <v>0</v>
      </c>
      <c r="AE38" s="106">
        <f t="shared" si="105"/>
        <v>0</v>
      </c>
      <c r="AF38" s="107">
        <f t="shared" si="105"/>
        <v>0</v>
      </c>
      <c r="AG38" s="105">
        <f t="shared" si="105"/>
        <v>0</v>
      </c>
      <c r="AH38" s="106">
        <f t="shared" si="105"/>
        <v>0</v>
      </c>
      <c r="AI38" s="107">
        <f t="shared" si="105"/>
        <v>0</v>
      </c>
      <c r="AJ38" s="105">
        <f t="shared" si="105"/>
        <v>0</v>
      </c>
      <c r="AK38" s="106">
        <f t="shared" si="105"/>
        <v>0</v>
      </c>
      <c r="AL38" s="107">
        <f t="shared" si="105"/>
        <v>0</v>
      </c>
      <c r="AM38" s="105">
        <f t="shared" si="105"/>
        <v>0</v>
      </c>
      <c r="AN38" s="106">
        <f t="shared" si="105"/>
        <v>0</v>
      </c>
      <c r="AO38" s="142">
        <f t="shared" si="105"/>
        <v>0</v>
      </c>
      <c r="AP38" s="105">
        <f t="shared" si="105"/>
        <v>0</v>
      </c>
      <c r="AQ38" s="106">
        <f t="shared" si="105"/>
        <v>0</v>
      </c>
      <c r="AR38" s="107">
        <f t="shared" si="105"/>
        <v>0</v>
      </c>
      <c r="AS38" s="144">
        <f t="shared" si="105"/>
        <v>0</v>
      </c>
      <c r="AT38" s="106">
        <f t="shared" si="105"/>
        <v>0</v>
      </c>
      <c r="AU38" s="142">
        <f t="shared" si="105"/>
        <v>0</v>
      </c>
      <c r="AV38" s="105">
        <f t="shared" si="105"/>
        <v>0</v>
      </c>
      <c r="AW38" s="106">
        <f t="shared" si="105"/>
        <v>0</v>
      </c>
      <c r="AX38" s="107">
        <f t="shared" si="105"/>
        <v>0</v>
      </c>
      <c r="AY38" s="144">
        <f t="shared" si="105"/>
        <v>0</v>
      </c>
      <c r="AZ38" s="106">
        <f t="shared" si="105"/>
        <v>0</v>
      </c>
      <c r="BA38" s="142">
        <f t="shared" si="105"/>
        <v>0</v>
      </c>
      <c r="BB38" s="105">
        <f t="shared" si="105"/>
        <v>0</v>
      </c>
      <c r="BC38" s="106">
        <f t="shared" si="105"/>
        <v>0</v>
      </c>
      <c r="BD38" s="142">
        <f t="shared" si="105"/>
        <v>0</v>
      </c>
      <c r="BE38" s="105">
        <f t="shared" si="105"/>
        <v>0</v>
      </c>
      <c r="BF38" s="106">
        <f t="shared" si="105"/>
        <v>0</v>
      </c>
      <c r="BG38" s="107">
        <f t="shared" si="105"/>
        <v>0</v>
      </c>
      <c r="BH38" s="73">
        <f>BH37+BH36</f>
        <v>1402500</v>
      </c>
      <c r="BI38" s="74">
        <f t="shared" ref="BI38:BM38" si="106">BI37+BI36</f>
        <v>620500</v>
      </c>
      <c r="BJ38" s="75">
        <f t="shared" si="106"/>
        <v>2023000</v>
      </c>
      <c r="BK38" s="163">
        <f t="shared" si="106"/>
        <v>10108538</v>
      </c>
      <c r="BL38" s="74">
        <f t="shared" si="106"/>
        <v>-136866</v>
      </c>
      <c r="BM38" s="166">
        <f t="shared" si="106"/>
        <v>9971672</v>
      </c>
      <c r="BN38" s="76">
        <f>BN37+BN36</f>
        <v>11994672</v>
      </c>
    </row>
    <row r="39" spans="1:66" ht="35.1" customHeight="1">
      <c r="A39" s="361"/>
      <c r="B39" s="364"/>
      <c r="C39" s="366"/>
      <c r="D39" s="371" t="s">
        <v>15</v>
      </c>
      <c r="E39" s="239" t="s">
        <v>35</v>
      </c>
      <c r="F39" s="96">
        <v>2008741</v>
      </c>
      <c r="G39" s="97">
        <v>85349</v>
      </c>
      <c r="H39" s="98">
        <f>G39+F39</f>
        <v>2094090</v>
      </c>
      <c r="I39" s="99"/>
      <c r="J39" s="100"/>
      <c r="K39" s="101">
        <f>J39+I39</f>
        <v>0</v>
      </c>
      <c r="L39" s="99"/>
      <c r="M39" s="102"/>
      <c r="N39" s="101">
        <f>M39+L39</f>
        <v>0</v>
      </c>
      <c r="O39" s="96">
        <v>0</v>
      </c>
      <c r="P39" s="97">
        <v>0</v>
      </c>
      <c r="Q39" s="98">
        <f>P39+O39</f>
        <v>0</v>
      </c>
      <c r="R39" s="96"/>
      <c r="S39" s="97">
        <v>0</v>
      </c>
      <c r="T39" s="134">
        <f>S39+R39</f>
        <v>0</v>
      </c>
      <c r="U39" s="96">
        <v>247500</v>
      </c>
      <c r="V39" s="97">
        <v>0</v>
      </c>
      <c r="W39" s="98">
        <f>V39+U39</f>
        <v>247500</v>
      </c>
      <c r="X39" s="133">
        <v>0</v>
      </c>
      <c r="Y39" s="97">
        <v>109500</v>
      </c>
      <c r="Z39" s="134">
        <f>Y39+X39</f>
        <v>109500</v>
      </c>
      <c r="AA39" s="96">
        <v>0</v>
      </c>
      <c r="AB39" s="97">
        <v>0</v>
      </c>
      <c r="AC39" s="98">
        <f>AA39+AB39</f>
        <v>0</v>
      </c>
      <c r="AD39" s="133">
        <v>0</v>
      </c>
      <c r="AE39" s="97">
        <v>0</v>
      </c>
      <c r="AF39" s="98">
        <f>AD39+AE39</f>
        <v>0</v>
      </c>
      <c r="AG39" s="96">
        <v>0</v>
      </c>
      <c r="AH39" s="97">
        <v>0</v>
      </c>
      <c r="AI39" s="98">
        <f>AG39+AH39</f>
        <v>0</v>
      </c>
      <c r="AJ39" s="96">
        <v>0</v>
      </c>
      <c r="AK39" s="97">
        <v>0</v>
      </c>
      <c r="AL39" s="98">
        <f>AJ39+AK39</f>
        <v>0</v>
      </c>
      <c r="AM39" s="96">
        <v>0</v>
      </c>
      <c r="AN39" s="97">
        <v>0</v>
      </c>
      <c r="AO39" s="134">
        <f t="shared" ref="AO39" si="107">AM39+AN39</f>
        <v>0</v>
      </c>
      <c r="AP39" s="96">
        <v>0</v>
      </c>
      <c r="AQ39" s="97">
        <v>0</v>
      </c>
      <c r="AR39" s="98">
        <f t="shared" ref="AR39" si="108">AP39+AQ39</f>
        <v>0</v>
      </c>
      <c r="AS39" s="133">
        <v>0</v>
      </c>
      <c r="AT39" s="97">
        <v>0</v>
      </c>
      <c r="AU39" s="134">
        <f t="shared" ref="AU39" si="109">AS39+AT39</f>
        <v>0</v>
      </c>
      <c r="AV39" s="96">
        <v>0</v>
      </c>
      <c r="AW39" s="97">
        <v>0</v>
      </c>
      <c r="AX39" s="98">
        <f t="shared" ref="AX39" si="110">AV39+AW39</f>
        <v>0</v>
      </c>
      <c r="AY39" s="133">
        <v>0</v>
      </c>
      <c r="AZ39" s="97">
        <v>0</v>
      </c>
      <c r="BA39" s="134">
        <f t="shared" ref="BA39" si="111">AY39+AZ39</f>
        <v>0</v>
      </c>
      <c r="BB39" s="96">
        <v>0</v>
      </c>
      <c r="BC39" s="97">
        <v>0</v>
      </c>
      <c r="BD39" s="134">
        <f t="shared" ref="BD39" si="112">BB39+BC39</f>
        <v>0</v>
      </c>
      <c r="BE39" s="96">
        <v>0</v>
      </c>
      <c r="BF39" s="117">
        <v>0</v>
      </c>
      <c r="BG39" s="156">
        <v>0</v>
      </c>
      <c r="BH39" s="70">
        <f t="shared" ref="BH39:BJ40" si="113">I39+L39+O39+R39+U39+X39+AA39+AD39+AG39+AJ39+AM39</f>
        <v>247500</v>
      </c>
      <c r="BI39" s="70">
        <f t="shared" si="113"/>
        <v>109500</v>
      </c>
      <c r="BJ39" s="55">
        <f t="shared" si="113"/>
        <v>357000</v>
      </c>
      <c r="BK39" s="149">
        <v>1761241</v>
      </c>
      <c r="BL39" s="61">
        <v>-24151</v>
      </c>
      <c r="BM39" s="165">
        <f>BL39+BK39</f>
        <v>1737090</v>
      </c>
      <c r="BN39" s="63">
        <f>BM39+BJ39</f>
        <v>2094090</v>
      </c>
    </row>
    <row r="40" spans="1:66" ht="35.1" customHeight="1">
      <c r="A40" s="361"/>
      <c r="B40" s="364"/>
      <c r="C40" s="366"/>
      <c r="D40" s="368"/>
      <c r="E40" s="239" t="s">
        <v>23</v>
      </c>
      <c r="F40" s="96">
        <v>22627</v>
      </c>
      <c r="G40" s="114">
        <v>0</v>
      </c>
      <c r="H40" s="98">
        <f>G40+F40</f>
        <v>22627</v>
      </c>
      <c r="I40" s="103"/>
      <c r="J40" s="112"/>
      <c r="K40" s="113"/>
      <c r="L40" s="103"/>
      <c r="M40" s="112"/>
      <c r="N40" s="113"/>
      <c r="O40" s="96">
        <v>0</v>
      </c>
      <c r="P40" s="114">
        <v>0</v>
      </c>
      <c r="Q40" s="98">
        <f>P40+O40</f>
        <v>0</v>
      </c>
      <c r="R40" s="96"/>
      <c r="S40" s="114">
        <v>0</v>
      </c>
      <c r="T40" s="134">
        <f>S40+R40</f>
        <v>0</v>
      </c>
      <c r="U40" s="96">
        <v>0</v>
      </c>
      <c r="V40" s="114">
        <v>0</v>
      </c>
      <c r="W40" s="98">
        <f>V40+U40</f>
        <v>0</v>
      </c>
      <c r="X40" s="133">
        <v>0</v>
      </c>
      <c r="Y40" s="114">
        <v>0</v>
      </c>
      <c r="Z40" s="134">
        <f>Y40+X40</f>
        <v>0</v>
      </c>
      <c r="AA40" s="96">
        <v>0</v>
      </c>
      <c r="AB40" s="114">
        <v>0</v>
      </c>
      <c r="AC40" s="98">
        <v>0</v>
      </c>
      <c r="AD40" s="133">
        <v>0</v>
      </c>
      <c r="AE40" s="114">
        <v>0</v>
      </c>
      <c r="AF40" s="98">
        <v>0</v>
      </c>
      <c r="AG40" s="96">
        <v>0</v>
      </c>
      <c r="AH40" s="114">
        <v>0</v>
      </c>
      <c r="AI40" s="98">
        <v>0</v>
      </c>
      <c r="AJ40" s="96">
        <v>0</v>
      </c>
      <c r="AK40" s="114">
        <v>0</v>
      </c>
      <c r="AL40" s="98">
        <v>0</v>
      </c>
      <c r="AM40" s="96">
        <v>0</v>
      </c>
      <c r="AN40" s="114">
        <v>0</v>
      </c>
      <c r="AO40" s="134">
        <v>0</v>
      </c>
      <c r="AP40" s="96">
        <v>0</v>
      </c>
      <c r="AQ40" s="114">
        <v>0</v>
      </c>
      <c r="AR40" s="98">
        <v>0</v>
      </c>
      <c r="AS40" s="133">
        <v>0</v>
      </c>
      <c r="AT40" s="114">
        <v>0</v>
      </c>
      <c r="AU40" s="134">
        <v>0</v>
      </c>
      <c r="AV40" s="96">
        <v>0</v>
      </c>
      <c r="AW40" s="114">
        <v>0</v>
      </c>
      <c r="AX40" s="98">
        <v>0</v>
      </c>
      <c r="AY40" s="133">
        <v>0</v>
      </c>
      <c r="AZ40" s="114">
        <v>0</v>
      </c>
      <c r="BA40" s="134">
        <v>0</v>
      </c>
      <c r="BB40" s="96">
        <v>0</v>
      </c>
      <c r="BC40" s="114">
        <v>0</v>
      </c>
      <c r="BD40" s="134">
        <v>0</v>
      </c>
      <c r="BE40" s="96">
        <v>0</v>
      </c>
      <c r="BF40" s="97">
        <v>0</v>
      </c>
      <c r="BG40" s="98">
        <v>0</v>
      </c>
      <c r="BH40" s="96">
        <f>BF40+BG40</f>
        <v>0</v>
      </c>
      <c r="BI40" s="70">
        <f t="shared" si="113"/>
        <v>0</v>
      </c>
      <c r="BJ40" s="55">
        <f t="shared" si="113"/>
        <v>0</v>
      </c>
      <c r="BK40" s="149">
        <v>22627</v>
      </c>
      <c r="BL40" s="69">
        <v>0</v>
      </c>
      <c r="BM40" s="165">
        <f>BL40+BK40</f>
        <v>22627</v>
      </c>
      <c r="BN40" s="63">
        <f>BM40+BJ40</f>
        <v>22627</v>
      </c>
    </row>
    <row r="41" spans="1:66" ht="35.1" customHeight="1">
      <c r="A41" s="361"/>
      <c r="B41" s="364"/>
      <c r="C41" s="366"/>
      <c r="D41" s="369" t="s">
        <v>5</v>
      </c>
      <c r="E41" s="370"/>
      <c r="F41" s="105">
        <f>F40+F39</f>
        <v>2031368</v>
      </c>
      <c r="G41" s="106">
        <f t="shared" ref="G41:BG41" si="114">G40+G39</f>
        <v>85349</v>
      </c>
      <c r="H41" s="107">
        <f t="shared" si="114"/>
        <v>2116717</v>
      </c>
      <c r="I41" s="108">
        <f t="shared" si="114"/>
        <v>0</v>
      </c>
      <c r="J41" s="109">
        <f t="shared" si="114"/>
        <v>0</v>
      </c>
      <c r="K41" s="110">
        <f t="shared" si="114"/>
        <v>0</v>
      </c>
      <c r="L41" s="108">
        <f t="shared" si="114"/>
        <v>0</v>
      </c>
      <c r="M41" s="109">
        <f t="shared" si="114"/>
        <v>0</v>
      </c>
      <c r="N41" s="110">
        <f t="shared" si="114"/>
        <v>0</v>
      </c>
      <c r="O41" s="105">
        <f t="shared" si="114"/>
        <v>0</v>
      </c>
      <c r="P41" s="106">
        <f t="shared" si="114"/>
        <v>0</v>
      </c>
      <c r="Q41" s="107">
        <f t="shared" si="114"/>
        <v>0</v>
      </c>
      <c r="R41" s="105">
        <f t="shared" si="114"/>
        <v>0</v>
      </c>
      <c r="S41" s="106">
        <f t="shared" si="114"/>
        <v>0</v>
      </c>
      <c r="T41" s="142">
        <f t="shared" si="114"/>
        <v>0</v>
      </c>
      <c r="U41" s="105">
        <f t="shared" si="114"/>
        <v>247500</v>
      </c>
      <c r="V41" s="106">
        <f t="shared" si="114"/>
        <v>0</v>
      </c>
      <c r="W41" s="107">
        <f t="shared" si="114"/>
        <v>247500</v>
      </c>
      <c r="X41" s="144">
        <f t="shared" si="114"/>
        <v>0</v>
      </c>
      <c r="Y41" s="106">
        <f t="shared" si="114"/>
        <v>109500</v>
      </c>
      <c r="Z41" s="142">
        <f t="shared" si="114"/>
        <v>109500</v>
      </c>
      <c r="AA41" s="105">
        <f t="shared" si="114"/>
        <v>0</v>
      </c>
      <c r="AB41" s="106">
        <f t="shared" si="114"/>
        <v>0</v>
      </c>
      <c r="AC41" s="107">
        <f t="shared" si="114"/>
        <v>0</v>
      </c>
      <c r="AD41" s="144">
        <f t="shared" si="114"/>
        <v>0</v>
      </c>
      <c r="AE41" s="106">
        <f t="shared" si="114"/>
        <v>0</v>
      </c>
      <c r="AF41" s="107">
        <f t="shared" si="114"/>
        <v>0</v>
      </c>
      <c r="AG41" s="105">
        <f t="shared" si="114"/>
        <v>0</v>
      </c>
      <c r="AH41" s="106">
        <f t="shared" si="114"/>
        <v>0</v>
      </c>
      <c r="AI41" s="107">
        <f t="shared" si="114"/>
        <v>0</v>
      </c>
      <c r="AJ41" s="105">
        <f t="shared" si="114"/>
        <v>0</v>
      </c>
      <c r="AK41" s="106">
        <f t="shared" si="114"/>
        <v>0</v>
      </c>
      <c r="AL41" s="107">
        <f t="shared" si="114"/>
        <v>0</v>
      </c>
      <c r="AM41" s="105">
        <f t="shared" si="114"/>
        <v>0</v>
      </c>
      <c r="AN41" s="106">
        <f t="shared" si="114"/>
        <v>0</v>
      </c>
      <c r="AO41" s="142">
        <f t="shared" si="114"/>
        <v>0</v>
      </c>
      <c r="AP41" s="105">
        <f t="shared" si="114"/>
        <v>0</v>
      </c>
      <c r="AQ41" s="106">
        <f t="shared" si="114"/>
        <v>0</v>
      </c>
      <c r="AR41" s="107">
        <f t="shared" si="114"/>
        <v>0</v>
      </c>
      <c r="AS41" s="144">
        <f t="shared" si="114"/>
        <v>0</v>
      </c>
      <c r="AT41" s="106">
        <f t="shared" si="114"/>
        <v>0</v>
      </c>
      <c r="AU41" s="142">
        <f t="shared" si="114"/>
        <v>0</v>
      </c>
      <c r="AV41" s="105">
        <f t="shared" si="114"/>
        <v>0</v>
      </c>
      <c r="AW41" s="106">
        <f t="shared" si="114"/>
        <v>0</v>
      </c>
      <c r="AX41" s="107">
        <f t="shared" si="114"/>
        <v>0</v>
      </c>
      <c r="AY41" s="144">
        <f t="shared" si="114"/>
        <v>0</v>
      </c>
      <c r="AZ41" s="106">
        <f t="shared" si="114"/>
        <v>0</v>
      </c>
      <c r="BA41" s="142">
        <f t="shared" si="114"/>
        <v>0</v>
      </c>
      <c r="BB41" s="105">
        <f t="shared" si="114"/>
        <v>0</v>
      </c>
      <c r="BC41" s="106">
        <f t="shared" si="114"/>
        <v>0</v>
      </c>
      <c r="BD41" s="142">
        <f t="shared" si="114"/>
        <v>0</v>
      </c>
      <c r="BE41" s="105">
        <f t="shared" si="114"/>
        <v>0</v>
      </c>
      <c r="BF41" s="106">
        <f t="shared" si="114"/>
        <v>0</v>
      </c>
      <c r="BG41" s="107">
        <f t="shared" si="114"/>
        <v>0</v>
      </c>
      <c r="BH41" s="105">
        <f>BH40+BH39</f>
        <v>247500</v>
      </c>
      <c r="BI41" s="74">
        <f t="shared" ref="BI41:BN41" si="115">BI40+BI39</f>
        <v>109500</v>
      </c>
      <c r="BJ41" s="75">
        <f t="shared" si="115"/>
        <v>357000</v>
      </c>
      <c r="BK41" s="163">
        <f t="shared" si="115"/>
        <v>1783868</v>
      </c>
      <c r="BL41" s="74">
        <f t="shared" si="115"/>
        <v>-24151</v>
      </c>
      <c r="BM41" s="166">
        <f t="shared" si="115"/>
        <v>1759717</v>
      </c>
      <c r="BN41" s="76">
        <f t="shared" si="115"/>
        <v>2116717</v>
      </c>
    </row>
    <row r="42" spans="1:66" ht="35.1" customHeight="1">
      <c r="A42" s="361"/>
      <c r="B42" s="364"/>
      <c r="C42" s="366"/>
      <c r="D42" s="348" t="s">
        <v>35</v>
      </c>
      <c r="E42" s="349"/>
      <c r="F42" s="96">
        <f>F36+F39</f>
        <v>13391556</v>
      </c>
      <c r="G42" s="97">
        <f t="shared" ref="G42:BN43" si="116">G36+G39</f>
        <v>568983</v>
      </c>
      <c r="H42" s="98">
        <f t="shared" si="116"/>
        <v>13960539</v>
      </c>
      <c r="I42" s="99">
        <f t="shared" si="116"/>
        <v>0</v>
      </c>
      <c r="J42" s="100">
        <f t="shared" si="116"/>
        <v>0</v>
      </c>
      <c r="K42" s="101">
        <f t="shared" si="116"/>
        <v>0</v>
      </c>
      <c r="L42" s="99">
        <f t="shared" si="116"/>
        <v>0</v>
      </c>
      <c r="M42" s="102">
        <f t="shared" si="116"/>
        <v>0</v>
      </c>
      <c r="N42" s="101">
        <f t="shared" si="116"/>
        <v>0</v>
      </c>
      <c r="O42" s="96">
        <f t="shared" si="116"/>
        <v>0</v>
      </c>
      <c r="P42" s="97">
        <f t="shared" si="116"/>
        <v>0</v>
      </c>
      <c r="Q42" s="98">
        <f t="shared" si="116"/>
        <v>0</v>
      </c>
      <c r="R42" s="96">
        <f t="shared" si="116"/>
        <v>0</v>
      </c>
      <c r="S42" s="97">
        <f t="shared" si="116"/>
        <v>0</v>
      </c>
      <c r="T42" s="134">
        <f t="shared" si="116"/>
        <v>0</v>
      </c>
      <c r="U42" s="96">
        <f t="shared" si="116"/>
        <v>1650000</v>
      </c>
      <c r="V42" s="97">
        <f t="shared" si="116"/>
        <v>0</v>
      </c>
      <c r="W42" s="98">
        <f t="shared" si="116"/>
        <v>1650000</v>
      </c>
      <c r="X42" s="133">
        <f t="shared" si="116"/>
        <v>0</v>
      </c>
      <c r="Y42" s="97">
        <f t="shared" si="116"/>
        <v>730000</v>
      </c>
      <c r="Z42" s="134">
        <f t="shared" si="116"/>
        <v>730000</v>
      </c>
      <c r="AA42" s="96">
        <f t="shared" si="116"/>
        <v>0</v>
      </c>
      <c r="AB42" s="97">
        <f t="shared" si="116"/>
        <v>0</v>
      </c>
      <c r="AC42" s="98">
        <f t="shared" si="116"/>
        <v>0</v>
      </c>
      <c r="AD42" s="133">
        <f t="shared" si="116"/>
        <v>0</v>
      </c>
      <c r="AE42" s="97">
        <f t="shared" si="116"/>
        <v>0</v>
      </c>
      <c r="AF42" s="98">
        <f t="shared" si="116"/>
        <v>0</v>
      </c>
      <c r="AG42" s="96">
        <f t="shared" si="116"/>
        <v>0</v>
      </c>
      <c r="AH42" s="97">
        <f t="shared" si="116"/>
        <v>0</v>
      </c>
      <c r="AI42" s="98">
        <f t="shared" si="116"/>
        <v>0</v>
      </c>
      <c r="AJ42" s="96">
        <f t="shared" si="116"/>
        <v>0</v>
      </c>
      <c r="AK42" s="97">
        <f t="shared" si="116"/>
        <v>0</v>
      </c>
      <c r="AL42" s="98">
        <f t="shared" si="116"/>
        <v>0</v>
      </c>
      <c r="AM42" s="96">
        <f t="shared" si="116"/>
        <v>0</v>
      </c>
      <c r="AN42" s="97">
        <f t="shared" si="116"/>
        <v>0</v>
      </c>
      <c r="AO42" s="134">
        <f t="shared" si="116"/>
        <v>0</v>
      </c>
      <c r="AP42" s="96">
        <f t="shared" si="116"/>
        <v>0</v>
      </c>
      <c r="AQ42" s="97">
        <f t="shared" si="116"/>
        <v>0</v>
      </c>
      <c r="AR42" s="98">
        <f t="shared" si="116"/>
        <v>0</v>
      </c>
      <c r="AS42" s="133">
        <f t="shared" si="116"/>
        <v>0</v>
      </c>
      <c r="AT42" s="97">
        <f t="shared" si="116"/>
        <v>0</v>
      </c>
      <c r="AU42" s="134">
        <f t="shared" si="116"/>
        <v>0</v>
      </c>
      <c r="AV42" s="96">
        <f t="shared" si="116"/>
        <v>0</v>
      </c>
      <c r="AW42" s="97">
        <f t="shared" si="116"/>
        <v>0</v>
      </c>
      <c r="AX42" s="98">
        <f t="shared" si="116"/>
        <v>0</v>
      </c>
      <c r="AY42" s="133">
        <f t="shared" si="116"/>
        <v>0</v>
      </c>
      <c r="AZ42" s="97">
        <f t="shared" si="116"/>
        <v>0</v>
      </c>
      <c r="BA42" s="134">
        <f t="shared" si="116"/>
        <v>0</v>
      </c>
      <c r="BB42" s="96">
        <f t="shared" si="116"/>
        <v>0</v>
      </c>
      <c r="BC42" s="97">
        <f t="shared" si="116"/>
        <v>0</v>
      </c>
      <c r="BD42" s="134">
        <f t="shared" si="116"/>
        <v>0</v>
      </c>
      <c r="BE42" s="96">
        <f t="shared" si="116"/>
        <v>0</v>
      </c>
      <c r="BF42" s="97">
        <f t="shared" si="116"/>
        <v>0</v>
      </c>
      <c r="BG42" s="98">
        <f t="shared" si="116"/>
        <v>0</v>
      </c>
      <c r="BH42" s="96">
        <f t="shared" si="116"/>
        <v>1650000</v>
      </c>
      <c r="BI42" s="70">
        <f t="shared" si="116"/>
        <v>730000</v>
      </c>
      <c r="BJ42" s="55">
        <f t="shared" si="116"/>
        <v>2380000</v>
      </c>
      <c r="BK42" s="186">
        <f t="shared" si="116"/>
        <v>11741556</v>
      </c>
      <c r="BL42" s="61">
        <f t="shared" si="116"/>
        <v>-161017</v>
      </c>
      <c r="BM42" s="165">
        <f t="shared" si="116"/>
        <v>11580539</v>
      </c>
      <c r="BN42" s="63">
        <f t="shared" si="116"/>
        <v>13960539</v>
      </c>
    </row>
    <row r="43" spans="1:66" ht="35.1" customHeight="1">
      <c r="A43" s="361"/>
      <c r="B43" s="364"/>
      <c r="C43" s="366"/>
      <c r="D43" s="348" t="s">
        <v>23</v>
      </c>
      <c r="E43" s="349"/>
      <c r="F43" s="96">
        <f>F37+F40</f>
        <v>150850</v>
      </c>
      <c r="G43" s="114">
        <f t="shared" si="116"/>
        <v>0</v>
      </c>
      <c r="H43" s="98">
        <f t="shared" si="116"/>
        <v>150850</v>
      </c>
      <c r="I43" s="103">
        <f t="shared" si="116"/>
        <v>0</v>
      </c>
      <c r="J43" s="112">
        <f t="shared" si="116"/>
        <v>0</v>
      </c>
      <c r="K43" s="113">
        <f t="shared" si="116"/>
        <v>0</v>
      </c>
      <c r="L43" s="103">
        <f t="shared" si="116"/>
        <v>0</v>
      </c>
      <c r="M43" s="112">
        <f t="shared" si="116"/>
        <v>0</v>
      </c>
      <c r="N43" s="113">
        <f t="shared" si="116"/>
        <v>0</v>
      </c>
      <c r="O43" s="96">
        <f t="shared" si="116"/>
        <v>0</v>
      </c>
      <c r="P43" s="114">
        <f t="shared" si="116"/>
        <v>0</v>
      </c>
      <c r="Q43" s="98">
        <f t="shared" si="116"/>
        <v>0</v>
      </c>
      <c r="R43" s="96">
        <f t="shared" si="116"/>
        <v>0</v>
      </c>
      <c r="S43" s="114">
        <f t="shared" si="116"/>
        <v>0</v>
      </c>
      <c r="T43" s="134">
        <f t="shared" si="116"/>
        <v>0</v>
      </c>
      <c r="U43" s="96">
        <f t="shared" si="116"/>
        <v>0</v>
      </c>
      <c r="V43" s="114">
        <f t="shared" si="116"/>
        <v>0</v>
      </c>
      <c r="W43" s="98">
        <f t="shared" si="116"/>
        <v>0</v>
      </c>
      <c r="X43" s="133">
        <f t="shared" si="116"/>
        <v>0</v>
      </c>
      <c r="Y43" s="114">
        <f t="shared" si="116"/>
        <v>0</v>
      </c>
      <c r="Z43" s="134">
        <f t="shared" si="116"/>
        <v>0</v>
      </c>
      <c r="AA43" s="96">
        <f t="shared" si="116"/>
        <v>0</v>
      </c>
      <c r="AB43" s="114">
        <f t="shared" si="116"/>
        <v>0</v>
      </c>
      <c r="AC43" s="98">
        <f t="shared" si="116"/>
        <v>0</v>
      </c>
      <c r="AD43" s="133">
        <f t="shared" si="116"/>
        <v>0</v>
      </c>
      <c r="AE43" s="114">
        <f t="shared" si="116"/>
        <v>0</v>
      </c>
      <c r="AF43" s="98">
        <f t="shared" si="116"/>
        <v>0</v>
      </c>
      <c r="AG43" s="96">
        <f t="shared" si="116"/>
        <v>0</v>
      </c>
      <c r="AH43" s="114">
        <f t="shared" si="116"/>
        <v>0</v>
      </c>
      <c r="AI43" s="98">
        <f t="shared" si="116"/>
        <v>0</v>
      </c>
      <c r="AJ43" s="96">
        <f t="shared" si="116"/>
        <v>0</v>
      </c>
      <c r="AK43" s="114">
        <f t="shared" si="116"/>
        <v>0</v>
      </c>
      <c r="AL43" s="98">
        <f t="shared" si="116"/>
        <v>0</v>
      </c>
      <c r="AM43" s="96">
        <f t="shared" si="116"/>
        <v>0</v>
      </c>
      <c r="AN43" s="114">
        <f t="shared" si="116"/>
        <v>0</v>
      </c>
      <c r="AO43" s="134">
        <f t="shared" si="116"/>
        <v>0</v>
      </c>
      <c r="AP43" s="96">
        <f t="shared" si="116"/>
        <v>0</v>
      </c>
      <c r="AQ43" s="114">
        <f t="shared" si="116"/>
        <v>0</v>
      </c>
      <c r="AR43" s="98">
        <f t="shared" si="116"/>
        <v>0</v>
      </c>
      <c r="AS43" s="133">
        <f t="shared" si="116"/>
        <v>0</v>
      </c>
      <c r="AT43" s="114">
        <f t="shared" si="116"/>
        <v>0</v>
      </c>
      <c r="AU43" s="134">
        <f t="shared" si="116"/>
        <v>0</v>
      </c>
      <c r="AV43" s="96">
        <f t="shared" si="116"/>
        <v>0</v>
      </c>
      <c r="AW43" s="114">
        <f t="shared" si="116"/>
        <v>0</v>
      </c>
      <c r="AX43" s="98">
        <f t="shared" si="116"/>
        <v>0</v>
      </c>
      <c r="AY43" s="133">
        <f t="shared" si="116"/>
        <v>0</v>
      </c>
      <c r="AZ43" s="114">
        <f t="shared" si="116"/>
        <v>0</v>
      </c>
      <c r="BA43" s="134">
        <f t="shared" si="116"/>
        <v>0</v>
      </c>
      <c r="BB43" s="96">
        <f t="shared" si="116"/>
        <v>0</v>
      </c>
      <c r="BC43" s="114">
        <f t="shared" si="116"/>
        <v>0</v>
      </c>
      <c r="BD43" s="134">
        <f t="shared" si="116"/>
        <v>0</v>
      </c>
      <c r="BE43" s="96">
        <f t="shared" si="116"/>
        <v>0</v>
      </c>
      <c r="BF43" s="97">
        <f t="shared" si="116"/>
        <v>0</v>
      </c>
      <c r="BG43" s="152">
        <f t="shared" si="116"/>
        <v>0</v>
      </c>
      <c r="BH43" s="96">
        <f t="shared" si="116"/>
        <v>0</v>
      </c>
      <c r="BI43" s="70">
        <f t="shared" si="116"/>
        <v>0</v>
      </c>
      <c r="BJ43" s="55">
        <f t="shared" si="116"/>
        <v>0</v>
      </c>
      <c r="BK43" s="149">
        <f t="shared" si="116"/>
        <v>150850</v>
      </c>
      <c r="BL43" s="69">
        <f t="shared" si="116"/>
        <v>0</v>
      </c>
      <c r="BM43" s="165">
        <f t="shared" si="116"/>
        <v>150850</v>
      </c>
      <c r="BN43" s="63">
        <f t="shared" si="116"/>
        <v>150850</v>
      </c>
    </row>
    <row r="44" spans="1:66" s="4" customFormat="1" ht="35.1" customHeight="1" thickBot="1">
      <c r="A44" s="362"/>
      <c r="B44" s="365"/>
      <c r="C44" s="357"/>
      <c r="D44" s="383" t="s">
        <v>5</v>
      </c>
      <c r="E44" s="384"/>
      <c r="F44" s="123">
        <f>F43+F42</f>
        <v>13542406</v>
      </c>
      <c r="G44" s="124">
        <f t="shared" ref="G44:BN44" si="117">G43+G42</f>
        <v>568983</v>
      </c>
      <c r="H44" s="125">
        <f t="shared" si="117"/>
        <v>14111389</v>
      </c>
      <c r="I44" s="123">
        <f t="shared" si="117"/>
        <v>0</v>
      </c>
      <c r="J44" s="124">
        <f t="shared" si="117"/>
        <v>0</v>
      </c>
      <c r="K44" s="125">
        <f t="shared" si="117"/>
        <v>0</v>
      </c>
      <c r="L44" s="123">
        <f t="shared" si="117"/>
        <v>0</v>
      </c>
      <c r="M44" s="124">
        <f t="shared" si="117"/>
        <v>0</v>
      </c>
      <c r="N44" s="125">
        <f t="shared" si="117"/>
        <v>0</v>
      </c>
      <c r="O44" s="123">
        <f t="shared" si="117"/>
        <v>0</v>
      </c>
      <c r="P44" s="124">
        <f t="shared" si="117"/>
        <v>0</v>
      </c>
      <c r="Q44" s="125">
        <f t="shared" si="117"/>
        <v>0</v>
      </c>
      <c r="R44" s="123">
        <f t="shared" si="117"/>
        <v>0</v>
      </c>
      <c r="S44" s="124">
        <f t="shared" si="117"/>
        <v>0</v>
      </c>
      <c r="T44" s="135">
        <f t="shared" si="117"/>
        <v>0</v>
      </c>
      <c r="U44" s="123">
        <f t="shared" si="117"/>
        <v>1650000</v>
      </c>
      <c r="V44" s="124">
        <f t="shared" si="117"/>
        <v>0</v>
      </c>
      <c r="W44" s="125">
        <f t="shared" si="117"/>
        <v>1650000</v>
      </c>
      <c r="X44" s="148">
        <f t="shared" si="117"/>
        <v>0</v>
      </c>
      <c r="Y44" s="124">
        <f t="shared" si="117"/>
        <v>730000</v>
      </c>
      <c r="Z44" s="135">
        <f t="shared" si="117"/>
        <v>730000</v>
      </c>
      <c r="AA44" s="123">
        <f t="shared" si="117"/>
        <v>0</v>
      </c>
      <c r="AB44" s="124">
        <f t="shared" si="117"/>
        <v>0</v>
      </c>
      <c r="AC44" s="125">
        <f t="shared" si="117"/>
        <v>0</v>
      </c>
      <c r="AD44" s="148">
        <f t="shared" si="117"/>
        <v>0</v>
      </c>
      <c r="AE44" s="124">
        <f t="shared" si="117"/>
        <v>0</v>
      </c>
      <c r="AF44" s="125">
        <f t="shared" si="117"/>
        <v>0</v>
      </c>
      <c r="AG44" s="123">
        <f t="shared" si="117"/>
        <v>0</v>
      </c>
      <c r="AH44" s="124">
        <f t="shared" si="117"/>
        <v>0</v>
      </c>
      <c r="AI44" s="125">
        <f t="shared" si="117"/>
        <v>0</v>
      </c>
      <c r="AJ44" s="123">
        <f t="shared" si="117"/>
        <v>0</v>
      </c>
      <c r="AK44" s="124">
        <f t="shared" si="117"/>
        <v>0</v>
      </c>
      <c r="AL44" s="125">
        <f t="shared" si="117"/>
        <v>0</v>
      </c>
      <c r="AM44" s="123">
        <f t="shared" si="117"/>
        <v>0</v>
      </c>
      <c r="AN44" s="124">
        <f t="shared" si="117"/>
        <v>0</v>
      </c>
      <c r="AO44" s="135">
        <f t="shared" si="117"/>
        <v>0</v>
      </c>
      <c r="AP44" s="123">
        <f t="shared" si="117"/>
        <v>0</v>
      </c>
      <c r="AQ44" s="124">
        <f t="shared" si="117"/>
        <v>0</v>
      </c>
      <c r="AR44" s="125">
        <f t="shared" si="117"/>
        <v>0</v>
      </c>
      <c r="AS44" s="148">
        <f t="shared" si="117"/>
        <v>0</v>
      </c>
      <c r="AT44" s="124">
        <f t="shared" si="117"/>
        <v>0</v>
      </c>
      <c r="AU44" s="135">
        <f t="shared" si="117"/>
        <v>0</v>
      </c>
      <c r="AV44" s="123">
        <f t="shared" si="117"/>
        <v>0</v>
      </c>
      <c r="AW44" s="124">
        <f t="shared" si="117"/>
        <v>0</v>
      </c>
      <c r="AX44" s="125">
        <f t="shared" si="117"/>
        <v>0</v>
      </c>
      <c r="AY44" s="148">
        <f t="shared" si="117"/>
        <v>0</v>
      </c>
      <c r="AZ44" s="124">
        <f t="shared" si="117"/>
        <v>0</v>
      </c>
      <c r="BA44" s="135">
        <f t="shared" si="117"/>
        <v>0</v>
      </c>
      <c r="BB44" s="123">
        <f t="shared" si="117"/>
        <v>0</v>
      </c>
      <c r="BC44" s="124">
        <f t="shared" si="117"/>
        <v>0</v>
      </c>
      <c r="BD44" s="135">
        <f t="shared" si="117"/>
        <v>0</v>
      </c>
      <c r="BE44" s="123">
        <f t="shared" si="117"/>
        <v>0</v>
      </c>
      <c r="BF44" s="167">
        <f t="shared" si="117"/>
        <v>0</v>
      </c>
      <c r="BG44" s="155">
        <f t="shared" si="117"/>
        <v>0</v>
      </c>
      <c r="BH44" s="185">
        <f t="shared" si="117"/>
        <v>1650000</v>
      </c>
      <c r="BI44" s="46">
        <f t="shared" si="117"/>
        <v>730000</v>
      </c>
      <c r="BJ44" s="47">
        <f t="shared" si="117"/>
        <v>2380000</v>
      </c>
      <c r="BK44" s="187">
        <f t="shared" si="117"/>
        <v>11892406</v>
      </c>
      <c r="BL44" s="46">
        <f t="shared" si="117"/>
        <v>-161017</v>
      </c>
      <c r="BM44" s="131">
        <f t="shared" si="117"/>
        <v>11731389</v>
      </c>
      <c r="BN44" s="188">
        <f t="shared" si="117"/>
        <v>14111389</v>
      </c>
    </row>
    <row r="45" spans="1:66" s="4" customFormat="1" ht="35.1" customHeight="1">
      <c r="A45" s="360">
        <v>8</v>
      </c>
      <c r="B45" s="363" t="s">
        <v>40</v>
      </c>
      <c r="C45" s="356" t="s">
        <v>60</v>
      </c>
      <c r="D45" s="367" t="s">
        <v>39</v>
      </c>
      <c r="E45" s="238" t="s">
        <v>35</v>
      </c>
      <c r="F45" s="91">
        <v>103758597</v>
      </c>
      <c r="G45" s="92">
        <v>-46376</v>
      </c>
      <c r="H45" s="93">
        <f>G45+F45</f>
        <v>103712221</v>
      </c>
      <c r="I45" s="91"/>
      <c r="J45" s="92"/>
      <c r="K45" s="93">
        <f>J45+I45</f>
        <v>0</v>
      </c>
      <c r="L45" s="91"/>
      <c r="M45" s="92"/>
      <c r="N45" s="93">
        <f>M45+L45</f>
        <v>0</v>
      </c>
      <c r="O45" s="91">
        <v>0</v>
      </c>
      <c r="P45" s="92">
        <v>0</v>
      </c>
      <c r="Q45" s="93">
        <f>P45+O45</f>
        <v>0</v>
      </c>
      <c r="R45" s="91"/>
      <c r="S45" s="92">
        <v>0</v>
      </c>
      <c r="T45" s="141">
        <f>S45+R45</f>
        <v>0</v>
      </c>
      <c r="U45" s="91">
        <v>6324557</v>
      </c>
      <c r="V45" s="92">
        <v>-46376</v>
      </c>
      <c r="W45" s="93">
        <f>V45+U45</f>
        <v>6278181</v>
      </c>
      <c r="X45" s="94">
        <v>0</v>
      </c>
      <c r="Y45" s="92">
        <v>0</v>
      </c>
      <c r="Z45" s="141">
        <f>Y45+X45</f>
        <v>0</v>
      </c>
      <c r="AA45" s="91">
        <v>0</v>
      </c>
      <c r="AB45" s="92">
        <v>0</v>
      </c>
      <c r="AC45" s="93">
        <f>AA45+AB45</f>
        <v>0</v>
      </c>
      <c r="AD45" s="94">
        <v>0</v>
      </c>
      <c r="AE45" s="92">
        <v>0</v>
      </c>
      <c r="AF45" s="93">
        <f>AD45+AE45</f>
        <v>0</v>
      </c>
      <c r="AG45" s="91">
        <v>0</v>
      </c>
      <c r="AH45" s="92">
        <v>0</v>
      </c>
      <c r="AI45" s="93">
        <f>AG45+AH45</f>
        <v>0</v>
      </c>
      <c r="AJ45" s="91">
        <v>0</v>
      </c>
      <c r="AK45" s="92">
        <v>0</v>
      </c>
      <c r="AL45" s="93">
        <f>AJ45+AK45</f>
        <v>0</v>
      </c>
      <c r="AM45" s="91">
        <v>0</v>
      </c>
      <c r="AN45" s="92">
        <v>0</v>
      </c>
      <c r="AO45" s="141">
        <f t="shared" ref="AO45:AO46" si="118">AM45+AN45</f>
        <v>0</v>
      </c>
      <c r="AP45" s="91">
        <v>0</v>
      </c>
      <c r="AQ45" s="92">
        <v>0</v>
      </c>
      <c r="AR45" s="93">
        <f t="shared" ref="AR45:AR46" si="119">AP45+AQ45</f>
        <v>0</v>
      </c>
      <c r="AS45" s="94">
        <v>0</v>
      </c>
      <c r="AT45" s="92">
        <v>0</v>
      </c>
      <c r="AU45" s="141">
        <f t="shared" ref="AU45:AU46" si="120">AS45+AT45</f>
        <v>0</v>
      </c>
      <c r="AV45" s="91">
        <v>0</v>
      </c>
      <c r="AW45" s="92">
        <v>0</v>
      </c>
      <c r="AX45" s="93">
        <f t="shared" ref="AX45:AX46" si="121">AV45+AW45</f>
        <v>0</v>
      </c>
      <c r="AY45" s="94">
        <v>0</v>
      </c>
      <c r="AZ45" s="92">
        <v>0</v>
      </c>
      <c r="BA45" s="141">
        <f t="shared" ref="BA45:BA46" si="122">AY45+AZ45</f>
        <v>0</v>
      </c>
      <c r="BB45" s="91">
        <v>0</v>
      </c>
      <c r="BC45" s="92">
        <v>0</v>
      </c>
      <c r="BD45" s="141">
        <f t="shared" ref="BD45:BD46" si="123">BB45+BC45</f>
        <v>0</v>
      </c>
      <c r="BE45" s="91">
        <v>0</v>
      </c>
      <c r="BF45" s="92">
        <v>0</v>
      </c>
      <c r="BG45" s="93">
        <f t="shared" ref="BG45:BG46" si="124">BE45+BF45</f>
        <v>0</v>
      </c>
      <c r="BH45" s="42">
        <f>I45+L45+O45+R45+U45+X45+AA45+AD45+AG45+AJ45+AM45</f>
        <v>6324557</v>
      </c>
      <c r="BI45" s="43">
        <f t="shared" ref="BI45:BJ46" si="125">J45+M45+P45+S45+V45+Y45+AB45+AE45+AH45+AK45+AN45</f>
        <v>-46376</v>
      </c>
      <c r="BJ45" s="40">
        <f t="shared" si="125"/>
        <v>6278181</v>
      </c>
      <c r="BK45" s="168">
        <v>97434040</v>
      </c>
      <c r="BL45" s="72">
        <v>0</v>
      </c>
      <c r="BM45" s="129">
        <f>BL45+BK45</f>
        <v>97434040</v>
      </c>
      <c r="BN45" s="44">
        <f>BM45+BJ45</f>
        <v>103712221</v>
      </c>
    </row>
    <row r="46" spans="1:66" ht="35.1" customHeight="1">
      <c r="A46" s="361"/>
      <c r="B46" s="364"/>
      <c r="C46" s="366"/>
      <c r="D46" s="368"/>
      <c r="E46" s="239" t="s">
        <v>23</v>
      </c>
      <c r="F46" s="96">
        <v>46679719</v>
      </c>
      <c r="G46" s="97">
        <v>0</v>
      </c>
      <c r="H46" s="98">
        <f>G46+F46</f>
        <v>46679719</v>
      </c>
      <c r="I46" s="99"/>
      <c r="J46" s="100"/>
      <c r="K46" s="101">
        <f>J46+I46</f>
        <v>0</v>
      </c>
      <c r="L46" s="99"/>
      <c r="M46" s="102"/>
      <c r="N46" s="101">
        <f>M46+L46</f>
        <v>0</v>
      </c>
      <c r="O46" s="96">
        <v>0</v>
      </c>
      <c r="P46" s="97">
        <v>0</v>
      </c>
      <c r="Q46" s="98">
        <f>P46+O46</f>
        <v>0</v>
      </c>
      <c r="R46" s="96"/>
      <c r="S46" s="97">
        <v>0</v>
      </c>
      <c r="T46" s="134">
        <f>S46+R46</f>
        <v>0</v>
      </c>
      <c r="U46" s="96">
        <v>206487</v>
      </c>
      <c r="V46" s="97">
        <v>0</v>
      </c>
      <c r="W46" s="98">
        <f>V46+U46</f>
        <v>206487</v>
      </c>
      <c r="X46" s="133">
        <v>0</v>
      </c>
      <c r="Y46" s="97">
        <v>0</v>
      </c>
      <c r="Z46" s="134">
        <f>Y46+X46</f>
        <v>0</v>
      </c>
      <c r="AA46" s="96">
        <v>0</v>
      </c>
      <c r="AB46" s="97">
        <v>0</v>
      </c>
      <c r="AC46" s="98">
        <f>AA46+AB46</f>
        <v>0</v>
      </c>
      <c r="AD46" s="133">
        <v>0</v>
      </c>
      <c r="AE46" s="97">
        <v>0</v>
      </c>
      <c r="AF46" s="98">
        <f>AD46+AE46</f>
        <v>0</v>
      </c>
      <c r="AG46" s="96">
        <v>0</v>
      </c>
      <c r="AH46" s="97">
        <v>0</v>
      </c>
      <c r="AI46" s="98">
        <f>AG46+AH46</f>
        <v>0</v>
      </c>
      <c r="AJ46" s="96">
        <v>0</v>
      </c>
      <c r="AK46" s="97">
        <v>0</v>
      </c>
      <c r="AL46" s="98">
        <f>AJ46+AK46</f>
        <v>0</v>
      </c>
      <c r="AM46" s="96">
        <v>0</v>
      </c>
      <c r="AN46" s="97">
        <v>0</v>
      </c>
      <c r="AO46" s="134">
        <f t="shared" si="118"/>
        <v>0</v>
      </c>
      <c r="AP46" s="96">
        <v>0</v>
      </c>
      <c r="AQ46" s="97">
        <v>0</v>
      </c>
      <c r="AR46" s="98">
        <f t="shared" si="119"/>
        <v>0</v>
      </c>
      <c r="AS46" s="133">
        <v>0</v>
      </c>
      <c r="AT46" s="97">
        <v>0</v>
      </c>
      <c r="AU46" s="134">
        <f t="shared" si="120"/>
        <v>0</v>
      </c>
      <c r="AV46" s="96">
        <v>0</v>
      </c>
      <c r="AW46" s="97">
        <v>0</v>
      </c>
      <c r="AX46" s="98">
        <f t="shared" si="121"/>
        <v>0</v>
      </c>
      <c r="AY46" s="133">
        <v>0</v>
      </c>
      <c r="AZ46" s="97">
        <v>0</v>
      </c>
      <c r="BA46" s="134">
        <f t="shared" si="122"/>
        <v>0</v>
      </c>
      <c r="BB46" s="96">
        <v>0</v>
      </c>
      <c r="BC46" s="97">
        <v>0</v>
      </c>
      <c r="BD46" s="134">
        <f t="shared" si="123"/>
        <v>0</v>
      </c>
      <c r="BE46" s="96">
        <v>0</v>
      </c>
      <c r="BF46" s="97">
        <v>0</v>
      </c>
      <c r="BG46" s="98">
        <f t="shared" si="124"/>
        <v>0</v>
      </c>
      <c r="BH46" s="62">
        <f t="shared" ref="BH46" si="126">I46+L46+O46+R46+U46+X46+AA46+AD46+AG46+AJ46+AM46</f>
        <v>206487</v>
      </c>
      <c r="BI46" s="70">
        <f t="shared" si="125"/>
        <v>0</v>
      </c>
      <c r="BJ46" s="55">
        <f t="shared" si="125"/>
        <v>206487</v>
      </c>
      <c r="BK46" s="149">
        <v>46473232</v>
      </c>
      <c r="BL46" s="69">
        <v>0</v>
      </c>
      <c r="BM46" s="165">
        <f>BL46+BK46</f>
        <v>46473232</v>
      </c>
      <c r="BN46" s="63">
        <f>BM46+BJ46</f>
        <v>46679719</v>
      </c>
    </row>
    <row r="47" spans="1:66" ht="35.1" customHeight="1">
      <c r="A47" s="361"/>
      <c r="B47" s="364"/>
      <c r="C47" s="366"/>
      <c r="D47" s="369" t="s">
        <v>5</v>
      </c>
      <c r="E47" s="370"/>
      <c r="F47" s="105">
        <f>F46+F45</f>
        <v>150438316</v>
      </c>
      <c r="G47" s="106">
        <f t="shared" ref="G47:BG47" si="127">G46+G45</f>
        <v>-46376</v>
      </c>
      <c r="H47" s="107">
        <f t="shared" si="127"/>
        <v>150391940</v>
      </c>
      <c r="I47" s="108">
        <f t="shared" si="127"/>
        <v>0</v>
      </c>
      <c r="J47" s="109">
        <f t="shared" si="127"/>
        <v>0</v>
      </c>
      <c r="K47" s="110">
        <f t="shared" si="127"/>
        <v>0</v>
      </c>
      <c r="L47" s="108">
        <f t="shared" si="127"/>
        <v>0</v>
      </c>
      <c r="M47" s="109">
        <f t="shared" si="127"/>
        <v>0</v>
      </c>
      <c r="N47" s="110">
        <f t="shared" si="127"/>
        <v>0</v>
      </c>
      <c r="O47" s="105">
        <f t="shared" si="127"/>
        <v>0</v>
      </c>
      <c r="P47" s="106">
        <f t="shared" si="127"/>
        <v>0</v>
      </c>
      <c r="Q47" s="107">
        <f t="shared" si="127"/>
        <v>0</v>
      </c>
      <c r="R47" s="105">
        <f t="shared" si="127"/>
        <v>0</v>
      </c>
      <c r="S47" s="106">
        <f t="shared" si="127"/>
        <v>0</v>
      </c>
      <c r="T47" s="142">
        <f t="shared" si="127"/>
        <v>0</v>
      </c>
      <c r="U47" s="105">
        <f t="shared" si="127"/>
        <v>6531044</v>
      </c>
      <c r="V47" s="106">
        <f t="shared" si="127"/>
        <v>-46376</v>
      </c>
      <c r="W47" s="107">
        <f t="shared" si="127"/>
        <v>6484668</v>
      </c>
      <c r="X47" s="144">
        <f t="shared" si="127"/>
        <v>0</v>
      </c>
      <c r="Y47" s="106">
        <f t="shared" si="127"/>
        <v>0</v>
      </c>
      <c r="Z47" s="142">
        <f t="shared" si="127"/>
        <v>0</v>
      </c>
      <c r="AA47" s="105">
        <f t="shared" si="127"/>
        <v>0</v>
      </c>
      <c r="AB47" s="106">
        <f t="shared" si="127"/>
        <v>0</v>
      </c>
      <c r="AC47" s="107">
        <f t="shared" si="127"/>
        <v>0</v>
      </c>
      <c r="AD47" s="144">
        <f t="shared" si="127"/>
        <v>0</v>
      </c>
      <c r="AE47" s="106">
        <f t="shared" si="127"/>
        <v>0</v>
      </c>
      <c r="AF47" s="107">
        <f t="shared" si="127"/>
        <v>0</v>
      </c>
      <c r="AG47" s="105">
        <f t="shared" si="127"/>
        <v>0</v>
      </c>
      <c r="AH47" s="106">
        <f t="shared" si="127"/>
        <v>0</v>
      </c>
      <c r="AI47" s="107">
        <f t="shared" si="127"/>
        <v>0</v>
      </c>
      <c r="AJ47" s="105">
        <f t="shared" si="127"/>
        <v>0</v>
      </c>
      <c r="AK47" s="106">
        <f t="shared" si="127"/>
        <v>0</v>
      </c>
      <c r="AL47" s="107">
        <f t="shared" si="127"/>
        <v>0</v>
      </c>
      <c r="AM47" s="105">
        <f t="shared" si="127"/>
        <v>0</v>
      </c>
      <c r="AN47" s="106">
        <f t="shared" si="127"/>
        <v>0</v>
      </c>
      <c r="AO47" s="142">
        <f t="shared" si="127"/>
        <v>0</v>
      </c>
      <c r="AP47" s="105">
        <f t="shared" si="127"/>
        <v>0</v>
      </c>
      <c r="AQ47" s="106">
        <f t="shared" si="127"/>
        <v>0</v>
      </c>
      <c r="AR47" s="107">
        <f t="shared" si="127"/>
        <v>0</v>
      </c>
      <c r="AS47" s="144">
        <f t="shared" si="127"/>
        <v>0</v>
      </c>
      <c r="AT47" s="106">
        <f t="shared" si="127"/>
        <v>0</v>
      </c>
      <c r="AU47" s="142">
        <f t="shared" si="127"/>
        <v>0</v>
      </c>
      <c r="AV47" s="105">
        <f t="shared" si="127"/>
        <v>0</v>
      </c>
      <c r="AW47" s="106">
        <f t="shared" si="127"/>
        <v>0</v>
      </c>
      <c r="AX47" s="107">
        <f t="shared" si="127"/>
        <v>0</v>
      </c>
      <c r="AY47" s="144">
        <f t="shared" si="127"/>
        <v>0</v>
      </c>
      <c r="AZ47" s="106">
        <f t="shared" si="127"/>
        <v>0</v>
      </c>
      <c r="BA47" s="142">
        <f t="shared" si="127"/>
        <v>0</v>
      </c>
      <c r="BB47" s="105">
        <f t="shared" si="127"/>
        <v>0</v>
      </c>
      <c r="BC47" s="106">
        <f t="shared" si="127"/>
        <v>0</v>
      </c>
      <c r="BD47" s="142">
        <f t="shared" si="127"/>
        <v>0</v>
      </c>
      <c r="BE47" s="105">
        <f t="shared" si="127"/>
        <v>0</v>
      </c>
      <c r="BF47" s="106">
        <f t="shared" si="127"/>
        <v>0</v>
      </c>
      <c r="BG47" s="107">
        <f t="shared" si="127"/>
        <v>0</v>
      </c>
      <c r="BH47" s="73">
        <f>BH46+BH45</f>
        <v>6531044</v>
      </c>
      <c r="BI47" s="74">
        <f t="shared" ref="BI47:BM47" si="128">BI46+BI45</f>
        <v>-46376</v>
      </c>
      <c r="BJ47" s="75">
        <f t="shared" si="128"/>
        <v>6484668</v>
      </c>
      <c r="BK47" s="163">
        <f t="shared" si="128"/>
        <v>143907272</v>
      </c>
      <c r="BL47" s="74">
        <f t="shared" si="128"/>
        <v>0</v>
      </c>
      <c r="BM47" s="166">
        <f t="shared" si="128"/>
        <v>143907272</v>
      </c>
      <c r="BN47" s="76">
        <f>BN46+BN45</f>
        <v>150391940</v>
      </c>
    </row>
    <row r="48" spans="1:66" ht="35.1" customHeight="1" thickBot="1">
      <c r="A48" s="361"/>
      <c r="B48" s="364"/>
      <c r="C48" s="366"/>
      <c r="D48" s="371" t="s">
        <v>16</v>
      </c>
      <c r="E48" s="239" t="s">
        <v>35</v>
      </c>
      <c r="F48" s="96">
        <v>117814</v>
      </c>
      <c r="G48" s="114">
        <v>0</v>
      </c>
      <c r="H48" s="98">
        <f>G48+F48</f>
        <v>117814</v>
      </c>
      <c r="I48" s="103"/>
      <c r="J48" s="112"/>
      <c r="K48" s="113"/>
      <c r="L48" s="103"/>
      <c r="M48" s="112"/>
      <c r="N48" s="113"/>
      <c r="O48" s="96">
        <v>0</v>
      </c>
      <c r="P48" s="114">
        <v>0</v>
      </c>
      <c r="Q48" s="98">
        <f>P48+O48</f>
        <v>0</v>
      </c>
      <c r="R48" s="96"/>
      <c r="S48" s="114">
        <v>0</v>
      </c>
      <c r="T48" s="134">
        <f>S48+R48</f>
        <v>0</v>
      </c>
      <c r="U48" s="96">
        <v>0</v>
      </c>
      <c r="V48" s="114">
        <v>0</v>
      </c>
      <c r="W48" s="98">
        <f>V48+U48</f>
        <v>0</v>
      </c>
      <c r="X48" s="133">
        <v>0</v>
      </c>
      <c r="Y48" s="114">
        <v>0</v>
      </c>
      <c r="Z48" s="134">
        <f>Y48+X48</f>
        <v>0</v>
      </c>
      <c r="AA48" s="96">
        <v>0</v>
      </c>
      <c r="AB48" s="114">
        <v>0</v>
      </c>
      <c r="AC48" s="98">
        <v>0</v>
      </c>
      <c r="AD48" s="133">
        <v>0</v>
      </c>
      <c r="AE48" s="114">
        <v>0</v>
      </c>
      <c r="AF48" s="98">
        <v>0</v>
      </c>
      <c r="AG48" s="96">
        <v>0</v>
      </c>
      <c r="AH48" s="114">
        <v>0</v>
      </c>
      <c r="AI48" s="98">
        <v>0</v>
      </c>
      <c r="AJ48" s="96">
        <v>0</v>
      </c>
      <c r="AK48" s="114">
        <v>0</v>
      </c>
      <c r="AL48" s="98">
        <v>0</v>
      </c>
      <c r="AM48" s="96">
        <v>0</v>
      </c>
      <c r="AN48" s="114">
        <v>0</v>
      </c>
      <c r="AO48" s="134">
        <v>0</v>
      </c>
      <c r="AP48" s="96">
        <v>0</v>
      </c>
      <c r="AQ48" s="114">
        <v>0</v>
      </c>
      <c r="AR48" s="98">
        <v>0</v>
      </c>
      <c r="AS48" s="133">
        <v>0</v>
      </c>
      <c r="AT48" s="114">
        <v>0</v>
      </c>
      <c r="AU48" s="134">
        <v>0</v>
      </c>
      <c r="AV48" s="96">
        <v>0</v>
      </c>
      <c r="AW48" s="114">
        <v>0</v>
      </c>
      <c r="AX48" s="98">
        <v>0</v>
      </c>
      <c r="AY48" s="133">
        <v>0</v>
      </c>
      <c r="AZ48" s="114">
        <v>0</v>
      </c>
      <c r="BA48" s="134">
        <v>0</v>
      </c>
      <c r="BB48" s="96">
        <v>0</v>
      </c>
      <c r="BC48" s="114">
        <v>0</v>
      </c>
      <c r="BD48" s="134">
        <v>0</v>
      </c>
      <c r="BE48" s="96">
        <v>0</v>
      </c>
      <c r="BF48" s="114">
        <v>0</v>
      </c>
      <c r="BG48" s="98">
        <v>0</v>
      </c>
      <c r="BH48" s="62">
        <f t="shared" ref="BH48:BJ49" si="129">I48+L48+O48+R48+U48+X48+AA48+AD48+AG48+AJ48+AM48</f>
        <v>0</v>
      </c>
      <c r="BI48" s="70">
        <f t="shared" si="129"/>
        <v>0</v>
      </c>
      <c r="BJ48" s="55">
        <f t="shared" si="129"/>
        <v>0</v>
      </c>
      <c r="BK48" s="164">
        <v>117814</v>
      </c>
      <c r="BL48" s="61">
        <v>0</v>
      </c>
      <c r="BM48" s="165">
        <f>BL48+BK48</f>
        <v>117814</v>
      </c>
      <c r="BN48" s="63">
        <f>BM48+BJ48</f>
        <v>117814</v>
      </c>
    </row>
    <row r="49" spans="1:66" s="4" customFormat="1" ht="35.1" customHeight="1">
      <c r="A49" s="361"/>
      <c r="B49" s="364"/>
      <c r="C49" s="366"/>
      <c r="D49" s="368"/>
      <c r="E49" s="239" t="s">
        <v>23</v>
      </c>
      <c r="F49" s="115">
        <v>2311323</v>
      </c>
      <c r="G49" s="127">
        <v>0</v>
      </c>
      <c r="H49" s="98">
        <f>G49+F49</f>
        <v>2311323</v>
      </c>
      <c r="I49" s="91"/>
      <c r="J49" s="92"/>
      <c r="K49" s="93">
        <f>J49+I49</f>
        <v>0</v>
      </c>
      <c r="L49" s="91"/>
      <c r="M49" s="92"/>
      <c r="N49" s="93">
        <f>M49+L49</f>
        <v>0</v>
      </c>
      <c r="O49" s="115">
        <v>0</v>
      </c>
      <c r="P49" s="117">
        <v>0</v>
      </c>
      <c r="Q49" s="98">
        <f>P49+O49</f>
        <v>0</v>
      </c>
      <c r="R49" s="115"/>
      <c r="S49" s="116"/>
      <c r="T49" s="134">
        <f>S49+R49</f>
        <v>0</v>
      </c>
      <c r="U49" s="115">
        <v>0</v>
      </c>
      <c r="V49" s="127">
        <v>0</v>
      </c>
      <c r="W49" s="98">
        <f>V49+U49</f>
        <v>0</v>
      </c>
      <c r="X49" s="146">
        <v>0</v>
      </c>
      <c r="Y49" s="117">
        <v>0</v>
      </c>
      <c r="Z49" s="134">
        <f>Y49+X49</f>
        <v>0</v>
      </c>
      <c r="AA49" s="115">
        <v>0</v>
      </c>
      <c r="AB49" s="117">
        <v>0</v>
      </c>
      <c r="AC49" s="98">
        <f>AA49+AB49</f>
        <v>0</v>
      </c>
      <c r="AD49" s="146">
        <v>0</v>
      </c>
      <c r="AE49" s="117">
        <v>0</v>
      </c>
      <c r="AF49" s="98">
        <f>AD49+AE49</f>
        <v>0</v>
      </c>
      <c r="AG49" s="115">
        <v>0</v>
      </c>
      <c r="AH49" s="117">
        <v>0</v>
      </c>
      <c r="AI49" s="98">
        <f>AG49+AH49</f>
        <v>0</v>
      </c>
      <c r="AJ49" s="115">
        <v>0</v>
      </c>
      <c r="AK49" s="117">
        <v>0</v>
      </c>
      <c r="AL49" s="98">
        <f>AJ49+AK49</f>
        <v>0</v>
      </c>
      <c r="AM49" s="115">
        <v>0</v>
      </c>
      <c r="AN49" s="117">
        <v>0</v>
      </c>
      <c r="AO49" s="134">
        <f t="shared" ref="AO49" si="130">AM49+AN49</f>
        <v>0</v>
      </c>
      <c r="AP49" s="115">
        <v>0</v>
      </c>
      <c r="AQ49" s="117">
        <v>0</v>
      </c>
      <c r="AR49" s="98">
        <f t="shared" ref="AR49" si="131">AP49+AQ49</f>
        <v>0</v>
      </c>
      <c r="AS49" s="146">
        <v>0</v>
      </c>
      <c r="AT49" s="117">
        <v>0</v>
      </c>
      <c r="AU49" s="134">
        <f t="shared" ref="AU49" si="132">AS49+AT49</f>
        <v>0</v>
      </c>
      <c r="AV49" s="115">
        <v>0</v>
      </c>
      <c r="AW49" s="117">
        <v>0</v>
      </c>
      <c r="AX49" s="98">
        <f t="shared" ref="AX49" si="133">AV49+AW49</f>
        <v>0</v>
      </c>
      <c r="AY49" s="146">
        <v>0</v>
      </c>
      <c r="AZ49" s="117">
        <v>0</v>
      </c>
      <c r="BA49" s="134">
        <f t="shared" ref="BA49" si="134">AY49+AZ49</f>
        <v>0</v>
      </c>
      <c r="BB49" s="115">
        <v>0</v>
      </c>
      <c r="BC49" s="117">
        <v>0</v>
      </c>
      <c r="BD49" s="134">
        <f t="shared" ref="BD49" si="135">BB49+BC49</f>
        <v>0</v>
      </c>
      <c r="BE49" s="115">
        <v>0</v>
      </c>
      <c r="BF49" s="117">
        <v>0</v>
      </c>
      <c r="BG49" s="98">
        <f t="shared" ref="BG49" si="136">BE49+BF49</f>
        <v>0</v>
      </c>
      <c r="BH49" s="62">
        <f t="shared" si="129"/>
        <v>0</v>
      </c>
      <c r="BI49" s="70">
        <f t="shared" si="129"/>
        <v>0</v>
      </c>
      <c r="BJ49" s="55">
        <f t="shared" si="129"/>
        <v>0</v>
      </c>
      <c r="BK49" s="149">
        <v>2311323</v>
      </c>
      <c r="BL49" s="69">
        <v>0</v>
      </c>
      <c r="BM49" s="165">
        <f>BL49+BK49</f>
        <v>2311323</v>
      </c>
      <c r="BN49" s="63">
        <f>BM49+BJ49</f>
        <v>2311323</v>
      </c>
    </row>
    <row r="50" spans="1:66" s="4" customFormat="1" ht="35.1" customHeight="1">
      <c r="A50" s="361"/>
      <c r="B50" s="364"/>
      <c r="C50" s="366"/>
      <c r="D50" s="369" t="s">
        <v>5</v>
      </c>
      <c r="E50" s="370"/>
      <c r="F50" s="118">
        <f>F49+F48</f>
        <v>2429137</v>
      </c>
      <c r="G50" s="119">
        <f t="shared" ref="G50:BG50" si="137">G49+G48</f>
        <v>0</v>
      </c>
      <c r="H50" s="107">
        <f t="shared" si="137"/>
        <v>2429137</v>
      </c>
      <c r="I50" s="120">
        <f t="shared" si="137"/>
        <v>0</v>
      </c>
      <c r="J50" s="121">
        <f t="shared" si="137"/>
        <v>0</v>
      </c>
      <c r="K50" s="122">
        <f t="shared" si="137"/>
        <v>0</v>
      </c>
      <c r="L50" s="120">
        <f t="shared" si="137"/>
        <v>0</v>
      </c>
      <c r="M50" s="121">
        <f t="shared" si="137"/>
        <v>0</v>
      </c>
      <c r="N50" s="122">
        <f t="shared" si="137"/>
        <v>0</v>
      </c>
      <c r="O50" s="118">
        <f t="shared" si="137"/>
        <v>0</v>
      </c>
      <c r="P50" s="119">
        <f t="shared" si="137"/>
        <v>0</v>
      </c>
      <c r="Q50" s="107">
        <f t="shared" si="137"/>
        <v>0</v>
      </c>
      <c r="R50" s="118">
        <f t="shared" si="137"/>
        <v>0</v>
      </c>
      <c r="S50" s="119">
        <f t="shared" si="137"/>
        <v>0</v>
      </c>
      <c r="T50" s="142">
        <f t="shared" si="137"/>
        <v>0</v>
      </c>
      <c r="U50" s="118">
        <f t="shared" si="137"/>
        <v>0</v>
      </c>
      <c r="V50" s="119">
        <f t="shared" si="137"/>
        <v>0</v>
      </c>
      <c r="W50" s="107">
        <f t="shared" si="137"/>
        <v>0</v>
      </c>
      <c r="X50" s="147">
        <f t="shared" si="137"/>
        <v>0</v>
      </c>
      <c r="Y50" s="119">
        <f>Y49+Y48</f>
        <v>0</v>
      </c>
      <c r="Z50" s="142">
        <f t="shared" si="137"/>
        <v>0</v>
      </c>
      <c r="AA50" s="118">
        <f t="shared" si="137"/>
        <v>0</v>
      </c>
      <c r="AB50" s="119">
        <f t="shared" si="137"/>
        <v>0</v>
      </c>
      <c r="AC50" s="107">
        <f t="shared" si="137"/>
        <v>0</v>
      </c>
      <c r="AD50" s="147">
        <f t="shared" si="137"/>
        <v>0</v>
      </c>
      <c r="AE50" s="119">
        <f t="shared" si="137"/>
        <v>0</v>
      </c>
      <c r="AF50" s="107">
        <f t="shared" si="137"/>
        <v>0</v>
      </c>
      <c r="AG50" s="118">
        <f t="shared" si="137"/>
        <v>0</v>
      </c>
      <c r="AH50" s="119">
        <f t="shared" si="137"/>
        <v>0</v>
      </c>
      <c r="AI50" s="107">
        <f t="shared" si="137"/>
        <v>0</v>
      </c>
      <c r="AJ50" s="118">
        <f t="shared" si="137"/>
        <v>0</v>
      </c>
      <c r="AK50" s="119">
        <f t="shared" si="137"/>
        <v>0</v>
      </c>
      <c r="AL50" s="107">
        <f t="shared" si="137"/>
        <v>0</v>
      </c>
      <c r="AM50" s="118">
        <f t="shared" si="137"/>
        <v>0</v>
      </c>
      <c r="AN50" s="119">
        <f t="shared" si="137"/>
        <v>0</v>
      </c>
      <c r="AO50" s="142">
        <f t="shared" si="137"/>
        <v>0</v>
      </c>
      <c r="AP50" s="118">
        <f t="shared" si="137"/>
        <v>0</v>
      </c>
      <c r="AQ50" s="119">
        <f t="shared" si="137"/>
        <v>0</v>
      </c>
      <c r="AR50" s="107">
        <f t="shared" si="137"/>
        <v>0</v>
      </c>
      <c r="AS50" s="147">
        <f t="shared" si="137"/>
        <v>0</v>
      </c>
      <c r="AT50" s="119">
        <f t="shared" si="137"/>
        <v>0</v>
      </c>
      <c r="AU50" s="142">
        <f t="shared" si="137"/>
        <v>0</v>
      </c>
      <c r="AV50" s="118">
        <f t="shared" si="137"/>
        <v>0</v>
      </c>
      <c r="AW50" s="119">
        <f t="shared" si="137"/>
        <v>0</v>
      </c>
      <c r="AX50" s="107">
        <f t="shared" si="137"/>
        <v>0</v>
      </c>
      <c r="AY50" s="147">
        <f t="shared" si="137"/>
        <v>0</v>
      </c>
      <c r="AZ50" s="119">
        <f t="shared" si="137"/>
        <v>0</v>
      </c>
      <c r="BA50" s="142">
        <f t="shared" si="137"/>
        <v>0</v>
      </c>
      <c r="BB50" s="118">
        <f t="shared" si="137"/>
        <v>0</v>
      </c>
      <c r="BC50" s="119">
        <f t="shared" si="137"/>
        <v>0</v>
      </c>
      <c r="BD50" s="142">
        <f t="shared" si="137"/>
        <v>0</v>
      </c>
      <c r="BE50" s="118">
        <f t="shared" si="137"/>
        <v>0</v>
      </c>
      <c r="BF50" s="119">
        <f t="shared" si="137"/>
        <v>0</v>
      </c>
      <c r="BG50" s="107">
        <f t="shared" si="137"/>
        <v>0</v>
      </c>
      <c r="BH50" s="73">
        <f>BH49+BH48</f>
        <v>0</v>
      </c>
      <c r="BI50" s="74">
        <f t="shared" ref="BI50:BN50" si="138">BI49+BI48</f>
        <v>0</v>
      </c>
      <c r="BJ50" s="75">
        <f t="shared" si="138"/>
        <v>0</v>
      </c>
      <c r="BK50" s="163">
        <f t="shared" si="138"/>
        <v>2429137</v>
      </c>
      <c r="BL50" s="74">
        <f t="shared" si="138"/>
        <v>0</v>
      </c>
      <c r="BM50" s="166">
        <f t="shared" si="138"/>
        <v>2429137</v>
      </c>
      <c r="BN50" s="76">
        <f t="shared" si="138"/>
        <v>2429137</v>
      </c>
    </row>
    <row r="51" spans="1:66" ht="35.1" customHeight="1">
      <c r="A51" s="361"/>
      <c r="B51" s="364"/>
      <c r="C51" s="366"/>
      <c r="D51" s="371" t="s">
        <v>15</v>
      </c>
      <c r="E51" s="239" t="s">
        <v>35</v>
      </c>
      <c r="F51" s="96">
        <v>1600038</v>
      </c>
      <c r="G51" s="97">
        <v>0</v>
      </c>
      <c r="H51" s="98">
        <f>G51+F51</f>
        <v>1600038</v>
      </c>
      <c r="I51" s="99"/>
      <c r="J51" s="100"/>
      <c r="K51" s="101">
        <f>J51+I51</f>
        <v>0</v>
      </c>
      <c r="L51" s="99"/>
      <c r="M51" s="102"/>
      <c r="N51" s="101">
        <f>M51+L51</f>
        <v>0</v>
      </c>
      <c r="O51" s="96">
        <v>0</v>
      </c>
      <c r="P51" s="97">
        <v>0</v>
      </c>
      <c r="Q51" s="98">
        <f>P51+O51</f>
        <v>0</v>
      </c>
      <c r="R51" s="96"/>
      <c r="S51" s="97">
        <v>0</v>
      </c>
      <c r="T51" s="134">
        <f>S51+R51</f>
        <v>0</v>
      </c>
      <c r="U51" s="96">
        <v>0</v>
      </c>
      <c r="V51" s="97">
        <v>0</v>
      </c>
      <c r="W51" s="98">
        <f>V51+U51</f>
        <v>0</v>
      </c>
      <c r="X51" s="133">
        <v>0</v>
      </c>
      <c r="Y51" s="97">
        <v>0</v>
      </c>
      <c r="Z51" s="134">
        <f>Y51+X51</f>
        <v>0</v>
      </c>
      <c r="AA51" s="96">
        <v>0</v>
      </c>
      <c r="AB51" s="97">
        <v>0</v>
      </c>
      <c r="AC51" s="98">
        <f>AA51+AB51</f>
        <v>0</v>
      </c>
      <c r="AD51" s="133">
        <v>0</v>
      </c>
      <c r="AE51" s="97">
        <v>0</v>
      </c>
      <c r="AF51" s="98">
        <f>AD51+AE51</f>
        <v>0</v>
      </c>
      <c r="AG51" s="96">
        <v>0</v>
      </c>
      <c r="AH51" s="97">
        <v>0</v>
      </c>
      <c r="AI51" s="98">
        <f>AG51+AH51</f>
        <v>0</v>
      </c>
      <c r="AJ51" s="96">
        <v>0</v>
      </c>
      <c r="AK51" s="97">
        <v>0</v>
      </c>
      <c r="AL51" s="98">
        <f>AJ51+AK51</f>
        <v>0</v>
      </c>
      <c r="AM51" s="96">
        <v>0</v>
      </c>
      <c r="AN51" s="97">
        <v>0</v>
      </c>
      <c r="AO51" s="134">
        <f t="shared" ref="AO51" si="139">AM51+AN51</f>
        <v>0</v>
      </c>
      <c r="AP51" s="96">
        <v>0</v>
      </c>
      <c r="AQ51" s="97">
        <v>0</v>
      </c>
      <c r="AR51" s="98">
        <f t="shared" ref="AR51" si="140">AP51+AQ51</f>
        <v>0</v>
      </c>
      <c r="AS51" s="133">
        <v>0</v>
      </c>
      <c r="AT51" s="97">
        <v>0</v>
      </c>
      <c r="AU51" s="134">
        <f t="shared" ref="AU51" si="141">AS51+AT51</f>
        <v>0</v>
      </c>
      <c r="AV51" s="96">
        <v>0</v>
      </c>
      <c r="AW51" s="97">
        <v>0</v>
      </c>
      <c r="AX51" s="98">
        <f t="shared" ref="AX51" si="142">AV51+AW51</f>
        <v>0</v>
      </c>
      <c r="AY51" s="133">
        <v>0</v>
      </c>
      <c r="AZ51" s="97">
        <v>0</v>
      </c>
      <c r="BA51" s="134">
        <f t="shared" ref="BA51" si="143">AY51+AZ51</f>
        <v>0</v>
      </c>
      <c r="BB51" s="96">
        <v>0</v>
      </c>
      <c r="BC51" s="97">
        <v>0</v>
      </c>
      <c r="BD51" s="134">
        <f t="shared" ref="BD51" si="144">BB51+BC51</f>
        <v>0</v>
      </c>
      <c r="BE51" s="96">
        <v>0</v>
      </c>
      <c r="BF51" s="117">
        <v>0</v>
      </c>
      <c r="BG51" s="156">
        <v>0</v>
      </c>
      <c r="BH51" s="96">
        <f>BF51+BG51</f>
        <v>0</v>
      </c>
      <c r="BI51" s="70">
        <f t="shared" ref="BI51:BJ52" si="145">J51+M51+P51+S51+V51+Y51+AB51+AE51+AH51+AK51+AN51</f>
        <v>0</v>
      </c>
      <c r="BJ51" s="55">
        <f t="shared" si="145"/>
        <v>0</v>
      </c>
      <c r="BK51" s="149">
        <v>1600038</v>
      </c>
      <c r="BL51" s="61">
        <v>0</v>
      </c>
      <c r="BM51" s="165">
        <f>BL51+BK51</f>
        <v>1600038</v>
      </c>
      <c r="BN51" s="63">
        <f>BM51+BJ51</f>
        <v>1600038</v>
      </c>
    </row>
    <row r="52" spans="1:66" ht="35.1" customHeight="1">
      <c r="A52" s="361"/>
      <c r="B52" s="364"/>
      <c r="C52" s="366"/>
      <c r="D52" s="368"/>
      <c r="E52" s="239" t="s">
        <v>23</v>
      </c>
      <c r="F52" s="96">
        <v>0</v>
      </c>
      <c r="G52" s="114">
        <v>0</v>
      </c>
      <c r="H52" s="98">
        <f>G52+F52</f>
        <v>0</v>
      </c>
      <c r="I52" s="103"/>
      <c r="J52" s="112"/>
      <c r="K52" s="113"/>
      <c r="L52" s="103"/>
      <c r="M52" s="112"/>
      <c r="N52" s="113"/>
      <c r="O52" s="96">
        <v>0</v>
      </c>
      <c r="P52" s="114">
        <v>0</v>
      </c>
      <c r="Q52" s="98">
        <f>P52+O52</f>
        <v>0</v>
      </c>
      <c r="R52" s="96"/>
      <c r="S52" s="114">
        <v>0</v>
      </c>
      <c r="T52" s="134">
        <f>S52+R52</f>
        <v>0</v>
      </c>
      <c r="U52" s="96">
        <v>0</v>
      </c>
      <c r="V52" s="114">
        <v>0</v>
      </c>
      <c r="W52" s="98">
        <f>V52+U52</f>
        <v>0</v>
      </c>
      <c r="X52" s="133">
        <v>0</v>
      </c>
      <c r="Y52" s="114">
        <v>0</v>
      </c>
      <c r="Z52" s="134">
        <f>Y52+X52</f>
        <v>0</v>
      </c>
      <c r="AA52" s="96">
        <v>0</v>
      </c>
      <c r="AB52" s="114">
        <v>0</v>
      </c>
      <c r="AC52" s="98">
        <v>0</v>
      </c>
      <c r="AD52" s="133">
        <v>0</v>
      </c>
      <c r="AE52" s="114">
        <v>0</v>
      </c>
      <c r="AF52" s="98">
        <v>0</v>
      </c>
      <c r="AG52" s="96">
        <v>0</v>
      </c>
      <c r="AH52" s="114">
        <v>0</v>
      </c>
      <c r="AI52" s="98">
        <v>0</v>
      </c>
      <c r="AJ52" s="96">
        <v>0</v>
      </c>
      <c r="AK52" s="114">
        <v>0</v>
      </c>
      <c r="AL52" s="98">
        <v>0</v>
      </c>
      <c r="AM52" s="96">
        <v>0</v>
      </c>
      <c r="AN52" s="114">
        <v>0</v>
      </c>
      <c r="AO52" s="134">
        <v>0</v>
      </c>
      <c r="AP52" s="96">
        <v>0</v>
      </c>
      <c r="AQ52" s="114">
        <v>0</v>
      </c>
      <c r="AR52" s="98">
        <v>0</v>
      </c>
      <c r="AS52" s="133">
        <v>0</v>
      </c>
      <c r="AT52" s="114">
        <v>0</v>
      </c>
      <c r="AU52" s="134">
        <v>0</v>
      </c>
      <c r="AV52" s="96">
        <v>0</v>
      </c>
      <c r="AW52" s="114">
        <v>0</v>
      </c>
      <c r="AX52" s="98">
        <v>0</v>
      </c>
      <c r="AY52" s="133">
        <v>0</v>
      </c>
      <c r="AZ52" s="114">
        <v>0</v>
      </c>
      <c r="BA52" s="134">
        <v>0</v>
      </c>
      <c r="BB52" s="96">
        <v>0</v>
      </c>
      <c r="BC52" s="114">
        <v>0</v>
      </c>
      <c r="BD52" s="134">
        <v>0</v>
      </c>
      <c r="BE52" s="96">
        <v>0</v>
      </c>
      <c r="BF52" s="97">
        <v>0</v>
      </c>
      <c r="BG52" s="98">
        <v>0</v>
      </c>
      <c r="BH52" s="96">
        <f>BF52+BG52</f>
        <v>0</v>
      </c>
      <c r="BI52" s="70">
        <f t="shared" si="145"/>
        <v>0</v>
      </c>
      <c r="BJ52" s="55">
        <f t="shared" si="145"/>
        <v>0</v>
      </c>
      <c r="BK52" s="149">
        <v>0</v>
      </c>
      <c r="BL52" s="69">
        <v>0</v>
      </c>
      <c r="BM52" s="165">
        <f>BL52+BK52</f>
        <v>0</v>
      </c>
      <c r="BN52" s="63">
        <f>BM52+BJ52</f>
        <v>0</v>
      </c>
    </row>
    <row r="53" spans="1:66" ht="35.1" customHeight="1">
      <c r="A53" s="361"/>
      <c r="B53" s="364"/>
      <c r="C53" s="366"/>
      <c r="D53" s="369" t="s">
        <v>5</v>
      </c>
      <c r="E53" s="370"/>
      <c r="F53" s="105">
        <f>F52+F51</f>
        <v>1600038</v>
      </c>
      <c r="G53" s="106">
        <f t="shared" ref="G53:BG53" si="146">G52+G51</f>
        <v>0</v>
      </c>
      <c r="H53" s="107">
        <f t="shared" si="146"/>
        <v>1600038</v>
      </c>
      <c r="I53" s="108">
        <f t="shared" si="146"/>
        <v>0</v>
      </c>
      <c r="J53" s="109">
        <f t="shared" si="146"/>
        <v>0</v>
      </c>
      <c r="K53" s="110">
        <f t="shared" si="146"/>
        <v>0</v>
      </c>
      <c r="L53" s="108">
        <f t="shared" si="146"/>
        <v>0</v>
      </c>
      <c r="M53" s="109">
        <f t="shared" si="146"/>
        <v>0</v>
      </c>
      <c r="N53" s="110">
        <f t="shared" si="146"/>
        <v>0</v>
      </c>
      <c r="O53" s="105">
        <f t="shared" si="146"/>
        <v>0</v>
      </c>
      <c r="P53" s="106">
        <f t="shared" si="146"/>
        <v>0</v>
      </c>
      <c r="Q53" s="107">
        <f t="shared" si="146"/>
        <v>0</v>
      </c>
      <c r="R53" s="105">
        <f t="shared" si="146"/>
        <v>0</v>
      </c>
      <c r="S53" s="106">
        <f t="shared" si="146"/>
        <v>0</v>
      </c>
      <c r="T53" s="142">
        <f t="shared" si="146"/>
        <v>0</v>
      </c>
      <c r="U53" s="105">
        <f t="shared" si="146"/>
        <v>0</v>
      </c>
      <c r="V53" s="106">
        <f t="shared" si="146"/>
        <v>0</v>
      </c>
      <c r="W53" s="107">
        <f t="shared" si="146"/>
        <v>0</v>
      </c>
      <c r="X53" s="144">
        <f t="shared" si="146"/>
        <v>0</v>
      </c>
      <c r="Y53" s="106">
        <f t="shared" si="146"/>
        <v>0</v>
      </c>
      <c r="Z53" s="142">
        <f t="shared" si="146"/>
        <v>0</v>
      </c>
      <c r="AA53" s="105">
        <f t="shared" si="146"/>
        <v>0</v>
      </c>
      <c r="AB53" s="106">
        <f t="shared" si="146"/>
        <v>0</v>
      </c>
      <c r="AC53" s="107">
        <f t="shared" si="146"/>
        <v>0</v>
      </c>
      <c r="AD53" s="144">
        <f t="shared" si="146"/>
        <v>0</v>
      </c>
      <c r="AE53" s="106">
        <f t="shared" si="146"/>
        <v>0</v>
      </c>
      <c r="AF53" s="107">
        <f t="shared" si="146"/>
        <v>0</v>
      </c>
      <c r="AG53" s="105">
        <f t="shared" si="146"/>
        <v>0</v>
      </c>
      <c r="AH53" s="106">
        <f t="shared" si="146"/>
        <v>0</v>
      </c>
      <c r="AI53" s="107">
        <f t="shared" si="146"/>
        <v>0</v>
      </c>
      <c r="AJ53" s="105">
        <f t="shared" si="146"/>
        <v>0</v>
      </c>
      <c r="AK53" s="106">
        <f t="shared" si="146"/>
        <v>0</v>
      </c>
      <c r="AL53" s="107">
        <f t="shared" si="146"/>
        <v>0</v>
      </c>
      <c r="AM53" s="105">
        <f t="shared" si="146"/>
        <v>0</v>
      </c>
      <c r="AN53" s="106">
        <f t="shared" si="146"/>
        <v>0</v>
      </c>
      <c r="AO53" s="142">
        <f t="shared" si="146"/>
        <v>0</v>
      </c>
      <c r="AP53" s="105">
        <f t="shared" si="146"/>
        <v>0</v>
      </c>
      <c r="AQ53" s="106">
        <f t="shared" si="146"/>
        <v>0</v>
      </c>
      <c r="AR53" s="107">
        <f t="shared" si="146"/>
        <v>0</v>
      </c>
      <c r="AS53" s="144">
        <f t="shared" si="146"/>
        <v>0</v>
      </c>
      <c r="AT53" s="106">
        <f t="shared" si="146"/>
        <v>0</v>
      </c>
      <c r="AU53" s="142">
        <f t="shared" si="146"/>
        <v>0</v>
      </c>
      <c r="AV53" s="105">
        <f t="shared" si="146"/>
        <v>0</v>
      </c>
      <c r="AW53" s="106">
        <f t="shared" si="146"/>
        <v>0</v>
      </c>
      <c r="AX53" s="107">
        <f t="shared" si="146"/>
        <v>0</v>
      </c>
      <c r="AY53" s="144">
        <f t="shared" si="146"/>
        <v>0</v>
      </c>
      <c r="AZ53" s="106">
        <f t="shared" si="146"/>
        <v>0</v>
      </c>
      <c r="BA53" s="142">
        <f t="shared" si="146"/>
        <v>0</v>
      </c>
      <c r="BB53" s="105">
        <f t="shared" si="146"/>
        <v>0</v>
      </c>
      <c r="BC53" s="106">
        <f t="shared" si="146"/>
        <v>0</v>
      </c>
      <c r="BD53" s="142">
        <f t="shared" si="146"/>
        <v>0</v>
      </c>
      <c r="BE53" s="105">
        <f t="shared" si="146"/>
        <v>0</v>
      </c>
      <c r="BF53" s="106">
        <f t="shared" si="146"/>
        <v>0</v>
      </c>
      <c r="BG53" s="107">
        <f t="shared" si="146"/>
        <v>0</v>
      </c>
      <c r="BH53" s="105">
        <f>BH52+BH51</f>
        <v>0</v>
      </c>
      <c r="BI53" s="74">
        <f t="shared" ref="BI53:BN53" si="147">BI52+BI51</f>
        <v>0</v>
      </c>
      <c r="BJ53" s="75">
        <f t="shared" si="147"/>
        <v>0</v>
      </c>
      <c r="BK53" s="163">
        <f t="shared" si="147"/>
        <v>1600038</v>
      </c>
      <c r="BL53" s="74">
        <f t="shared" si="147"/>
        <v>0</v>
      </c>
      <c r="BM53" s="166">
        <f t="shared" si="147"/>
        <v>1600038</v>
      </c>
      <c r="BN53" s="76">
        <f t="shared" si="147"/>
        <v>1600038</v>
      </c>
    </row>
    <row r="54" spans="1:66" ht="35.1" customHeight="1">
      <c r="A54" s="361"/>
      <c r="B54" s="364"/>
      <c r="C54" s="366"/>
      <c r="D54" s="348" t="s">
        <v>35</v>
      </c>
      <c r="E54" s="349"/>
      <c r="F54" s="96">
        <f>F45+F48+F51</f>
        <v>105476449</v>
      </c>
      <c r="G54" s="97">
        <f>G45+G48+G51</f>
        <v>-46376</v>
      </c>
      <c r="H54" s="98">
        <f t="shared" ref="H54:BE55" si="148">H45+H48+H51</f>
        <v>105430073</v>
      </c>
      <c r="I54" s="99">
        <f t="shared" si="148"/>
        <v>0</v>
      </c>
      <c r="J54" s="100">
        <f t="shared" si="148"/>
        <v>0</v>
      </c>
      <c r="K54" s="101">
        <f t="shared" si="148"/>
        <v>0</v>
      </c>
      <c r="L54" s="99">
        <f t="shared" si="148"/>
        <v>0</v>
      </c>
      <c r="M54" s="102">
        <f t="shared" si="148"/>
        <v>0</v>
      </c>
      <c r="N54" s="101">
        <f t="shared" si="148"/>
        <v>0</v>
      </c>
      <c r="O54" s="96">
        <f t="shared" si="148"/>
        <v>0</v>
      </c>
      <c r="P54" s="97">
        <f t="shared" si="148"/>
        <v>0</v>
      </c>
      <c r="Q54" s="98">
        <f t="shared" si="148"/>
        <v>0</v>
      </c>
      <c r="R54" s="96">
        <f t="shared" si="148"/>
        <v>0</v>
      </c>
      <c r="S54" s="97">
        <f t="shared" si="148"/>
        <v>0</v>
      </c>
      <c r="T54" s="134">
        <f t="shared" si="148"/>
        <v>0</v>
      </c>
      <c r="U54" s="96">
        <f t="shared" si="148"/>
        <v>6324557</v>
      </c>
      <c r="V54" s="97">
        <f t="shared" si="148"/>
        <v>-46376</v>
      </c>
      <c r="W54" s="98">
        <f t="shared" si="148"/>
        <v>6278181</v>
      </c>
      <c r="X54" s="133">
        <f t="shared" si="148"/>
        <v>0</v>
      </c>
      <c r="Y54" s="97">
        <f t="shared" si="148"/>
        <v>0</v>
      </c>
      <c r="Z54" s="134">
        <f t="shared" si="148"/>
        <v>0</v>
      </c>
      <c r="AA54" s="96">
        <f t="shared" si="148"/>
        <v>0</v>
      </c>
      <c r="AB54" s="97">
        <f t="shared" si="148"/>
        <v>0</v>
      </c>
      <c r="AC54" s="98">
        <f t="shared" si="148"/>
        <v>0</v>
      </c>
      <c r="AD54" s="133">
        <f t="shared" si="148"/>
        <v>0</v>
      </c>
      <c r="AE54" s="97">
        <f t="shared" si="148"/>
        <v>0</v>
      </c>
      <c r="AF54" s="98">
        <f t="shared" si="148"/>
        <v>0</v>
      </c>
      <c r="AG54" s="96">
        <f t="shared" si="148"/>
        <v>0</v>
      </c>
      <c r="AH54" s="97">
        <f t="shared" si="148"/>
        <v>0</v>
      </c>
      <c r="AI54" s="98">
        <f t="shared" si="148"/>
        <v>0</v>
      </c>
      <c r="AJ54" s="96">
        <f t="shared" si="148"/>
        <v>0</v>
      </c>
      <c r="AK54" s="97">
        <f t="shared" si="148"/>
        <v>0</v>
      </c>
      <c r="AL54" s="98">
        <f t="shared" si="148"/>
        <v>0</v>
      </c>
      <c r="AM54" s="96">
        <f t="shared" si="148"/>
        <v>0</v>
      </c>
      <c r="AN54" s="97">
        <f t="shared" si="148"/>
        <v>0</v>
      </c>
      <c r="AO54" s="134">
        <f t="shared" si="148"/>
        <v>0</v>
      </c>
      <c r="AP54" s="96">
        <f t="shared" si="148"/>
        <v>0</v>
      </c>
      <c r="AQ54" s="97">
        <f t="shared" si="148"/>
        <v>0</v>
      </c>
      <c r="AR54" s="98">
        <f t="shared" si="148"/>
        <v>0</v>
      </c>
      <c r="AS54" s="133">
        <f t="shared" si="148"/>
        <v>0</v>
      </c>
      <c r="AT54" s="97">
        <f t="shared" si="148"/>
        <v>0</v>
      </c>
      <c r="AU54" s="134">
        <f t="shared" si="148"/>
        <v>0</v>
      </c>
      <c r="AV54" s="96">
        <f t="shared" si="148"/>
        <v>0</v>
      </c>
      <c r="AW54" s="97">
        <f t="shared" si="148"/>
        <v>0</v>
      </c>
      <c r="AX54" s="98">
        <f t="shared" si="148"/>
        <v>0</v>
      </c>
      <c r="AY54" s="133">
        <f t="shared" si="148"/>
        <v>0</v>
      </c>
      <c r="AZ54" s="97">
        <f t="shared" si="148"/>
        <v>0</v>
      </c>
      <c r="BA54" s="134">
        <f t="shared" si="148"/>
        <v>0</v>
      </c>
      <c r="BB54" s="96">
        <f t="shared" si="148"/>
        <v>0</v>
      </c>
      <c r="BC54" s="97">
        <f t="shared" si="148"/>
        <v>0</v>
      </c>
      <c r="BD54" s="134">
        <f t="shared" si="148"/>
        <v>0</v>
      </c>
      <c r="BE54" s="96">
        <f t="shared" si="148"/>
        <v>0</v>
      </c>
      <c r="BF54" s="97">
        <v>0</v>
      </c>
      <c r="BG54" s="98">
        <v>0</v>
      </c>
      <c r="BH54" s="96">
        <f>U54</f>
        <v>6324557</v>
      </c>
      <c r="BI54" s="70">
        <f t="shared" ref="BI54:BJ55" si="149">J54+M54+P54+S54+V54+Y54+AB54+AE54+AH54+AK54+AN54</f>
        <v>-46376</v>
      </c>
      <c r="BJ54" s="55">
        <f>K54+N54+Q54+T54+W54+Z54+AC54+AF54+AI54+AL54+AO54</f>
        <v>6278181</v>
      </c>
      <c r="BK54" s="186">
        <v>99151892</v>
      </c>
      <c r="BL54" s="61">
        <v>0</v>
      </c>
      <c r="BM54" s="165">
        <f>BL54+BK54</f>
        <v>99151892</v>
      </c>
      <c r="BN54" s="63">
        <f>BM54+BJ54</f>
        <v>105430073</v>
      </c>
    </row>
    <row r="55" spans="1:66" ht="35.1" customHeight="1">
      <c r="A55" s="361"/>
      <c r="B55" s="364"/>
      <c r="C55" s="366"/>
      <c r="D55" s="348" t="s">
        <v>23</v>
      </c>
      <c r="E55" s="349"/>
      <c r="F55" s="96">
        <f>F46+F49+F52</f>
        <v>48991042</v>
      </c>
      <c r="G55" s="114">
        <f>G46+G49+G52</f>
        <v>0</v>
      </c>
      <c r="H55" s="98">
        <f>H46+H49+H52</f>
        <v>48991042</v>
      </c>
      <c r="I55" s="103">
        <f t="shared" si="148"/>
        <v>0</v>
      </c>
      <c r="J55" s="112">
        <f t="shared" si="148"/>
        <v>0</v>
      </c>
      <c r="K55" s="113">
        <f t="shared" si="148"/>
        <v>0</v>
      </c>
      <c r="L55" s="103">
        <f t="shared" si="148"/>
        <v>0</v>
      </c>
      <c r="M55" s="112">
        <f t="shared" si="148"/>
        <v>0</v>
      </c>
      <c r="N55" s="113">
        <f t="shared" si="148"/>
        <v>0</v>
      </c>
      <c r="O55" s="96">
        <f t="shared" si="148"/>
        <v>0</v>
      </c>
      <c r="P55" s="114">
        <f t="shared" si="148"/>
        <v>0</v>
      </c>
      <c r="Q55" s="98">
        <f t="shared" si="148"/>
        <v>0</v>
      </c>
      <c r="R55" s="96">
        <f t="shared" si="148"/>
        <v>0</v>
      </c>
      <c r="S55" s="114">
        <f t="shared" si="148"/>
        <v>0</v>
      </c>
      <c r="T55" s="134">
        <f t="shared" si="148"/>
        <v>0</v>
      </c>
      <c r="U55" s="96">
        <f t="shared" si="148"/>
        <v>206487</v>
      </c>
      <c r="V55" s="114">
        <f t="shared" si="148"/>
        <v>0</v>
      </c>
      <c r="W55" s="98">
        <f t="shared" si="148"/>
        <v>206487</v>
      </c>
      <c r="X55" s="133">
        <f t="shared" si="148"/>
        <v>0</v>
      </c>
      <c r="Y55" s="114">
        <f t="shared" si="148"/>
        <v>0</v>
      </c>
      <c r="Z55" s="134">
        <f t="shared" si="148"/>
        <v>0</v>
      </c>
      <c r="AA55" s="96">
        <f t="shared" si="148"/>
        <v>0</v>
      </c>
      <c r="AB55" s="114">
        <f t="shared" si="148"/>
        <v>0</v>
      </c>
      <c r="AC55" s="98">
        <f t="shared" si="148"/>
        <v>0</v>
      </c>
      <c r="AD55" s="133">
        <f t="shared" si="148"/>
        <v>0</v>
      </c>
      <c r="AE55" s="114">
        <f t="shared" si="148"/>
        <v>0</v>
      </c>
      <c r="AF55" s="98">
        <f t="shared" si="148"/>
        <v>0</v>
      </c>
      <c r="AG55" s="96">
        <f t="shared" si="148"/>
        <v>0</v>
      </c>
      <c r="AH55" s="114">
        <f t="shared" si="148"/>
        <v>0</v>
      </c>
      <c r="AI55" s="98">
        <f t="shared" si="148"/>
        <v>0</v>
      </c>
      <c r="AJ55" s="96">
        <f t="shared" si="148"/>
        <v>0</v>
      </c>
      <c r="AK55" s="114">
        <f t="shared" si="148"/>
        <v>0</v>
      </c>
      <c r="AL55" s="98">
        <f t="shared" si="148"/>
        <v>0</v>
      </c>
      <c r="AM55" s="96">
        <f t="shared" si="148"/>
        <v>0</v>
      </c>
      <c r="AN55" s="114">
        <f t="shared" si="148"/>
        <v>0</v>
      </c>
      <c r="AO55" s="134">
        <f t="shared" si="148"/>
        <v>0</v>
      </c>
      <c r="AP55" s="96">
        <f t="shared" si="148"/>
        <v>0</v>
      </c>
      <c r="AQ55" s="114">
        <f t="shared" si="148"/>
        <v>0</v>
      </c>
      <c r="AR55" s="98">
        <f t="shared" si="148"/>
        <v>0</v>
      </c>
      <c r="AS55" s="133">
        <f t="shared" si="148"/>
        <v>0</v>
      </c>
      <c r="AT55" s="114">
        <f t="shared" si="148"/>
        <v>0</v>
      </c>
      <c r="AU55" s="134">
        <f t="shared" si="148"/>
        <v>0</v>
      </c>
      <c r="AV55" s="96">
        <f t="shared" si="148"/>
        <v>0</v>
      </c>
      <c r="AW55" s="114">
        <f t="shared" si="148"/>
        <v>0</v>
      </c>
      <c r="AX55" s="98">
        <f t="shared" si="148"/>
        <v>0</v>
      </c>
      <c r="AY55" s="133">
        <f t="shared" si="148"/>
        <v>0</v>
      </c>
      <c r="AZ55" s="114">
        <f t="shared" si="148"/>
        <v>0</v>
      </c>
      <c r="BA55" s="134">
        <f t="shared" si="148"/>
        <v>0</v>
      </c>
      <c r="BB55" s="96">
        <f t="shared" si="148"/>
        <v>0</v>
      </c>
      <c r="BC55" s="114">
        <f t="shared" si="148"/>
        <v>0</v>
      </c>
      <c r="BD55" s="134">
        <f t="shared" si="148"/>
        <v>0</v>
      </c>
      <c r="BE55" s="96">
        <f t="shared" si="148"/>
        <v>0</v>
      </c>
      <c r="BF55" s="97">
        <v>0</v>
      </c>
      <c r="BG55" s="152">
        <v>0</v>
      </c>
      <c r="BH55" s="96">
        <f>U55</f>
        <v>206487</v>
      </c>
      <c r="BI55" s="70">
        <f t="shared" si="149"/>
        <v>0</v>
      </c>
      <c r="BJ55" s="55">
        <f t="shared" si="149"/>
        <v>206487</v>
      </c>
      <c r="BK55" s="149">
        <v>48784555</v>
      </c>
      <c r="BL55" s="69">
        <v>0</v>
      </c>
      <c r="BM55" s="165">
        <f>BL55+BK55</f>
        <v>48784555</v>
      </c>
      <c r="BN55" s="63">
        <f>BM55+BJ55</f>
        <v>48991042</v>
      </c>
    </row>
    <row r="56" spans="1:66" s="4" customFormat="1" ht="35.1" customHeight="1" thickBot="1">
      <c r="A56" s="362"/>
      <c r="B56" s="365"/>
      <c r="C56" s="357"/>
      <c r="D56" s="383" t="s">
        <v>5</v>
      </c>
      <c r="E56" s="384"/>
      <c r="F56" s="123">
        <f>F55+F54</f>
        <v>154467491</v>
      </c>
      <c r="G56" s="124">
        <f t="shared" ref="G56:BG56" si="150">G55+G54</f>
        <v>-46376</v>
      </c>
      <c r="H56" s="125">
        <f t="shared" si="150"/>
        <v>154421115</v>
      </c>
      <c r="I56" s="123">
        <f t="shared" si="150"/>
        <v>0</v>
      </c>
      <c r="J56" s="124">
        <f t="shared" si="150"/>
        <v>0</v>
      </c>
      <c r="K56" s="125">
        <f t="shared" si="150"/>
        <v>0</v>
      </c>
      <c r="L56" s="123">
        <f t="shared" si="150"/>
        <v>0</v>
      </c>
      <c r="M56" s="124">
        <f t="shared" si="150"/>
        <v>0</v>
      </c>
      <c r="N56" s="125">
        <f t="shared" si="150"/>
        <v>0</v>
      </c>
      <c r="O56" s="123">
        <f t="shared" si="150"/>
        <v>0</v>
      </c>
      <c r="P56" s="124">
        <f t="shared" si="150"/>
        <v>0</v>
      </c>
      <c r="Q56" s="125">
        <f t="shared" si="150"/>
        <v>0</v>
      </c>
      <c r="R56" s="123">
        <f t="shared" si="150"/>
        <v>0</v>
      </c>
      <c r="S56" s="124">
        <f t="shared" si="150"/>
        <v>0</v>
      </c>
      <c r="T56" s="135">
        <f t="shared" si="150"/>
        <v>0</v>
      </c>
      <c r="U56" s="123">
        <f t="shared" si="150"/>
        <v>6531044</v>
      </c>
      <c r="V56" s="124">
        <f t="shared" si="150"/>
        <v>-46376</v>
      </c>
      <c r="W56" s="125">
        <f t="shared" si="150"/>
        <v>6484668</v>
      </c>
      <c r="X56" s="148">
        <f t="shared" si="150"/>
        <v>0</v>
      </c>
      <c r="Y56" s="124">
        <f t="shared" si="150"/>
        <v>0</v>
      </c>
      <c r="Z56" s="135">
        <f t="shared" si="150"/>
        <v>0</v>
      </c>
      <c r="AA56" s="123">
        <f t="shared" si="150"/>
        <v>0</v>
      </c>
      <c r="AB56" s="124">
        <f t="shared" si="150"/>
        <v>0</v>
      </c>
      <c r="AC56" s="125">
        <f t="shared" si="150"/>
        <v>0</v>
      </c>
      <c r="AD56" s="148">
        <f t="shared" si="150"/>
        <v>0</v>
      </c>
      <c r="AE56" s="124">
        <f t="shared" si="150"/>
        <v>0</v>
      </c>
      <c r="AF56" s="125">
        <f t="shared" si="150"/>
        <v>0</v>
      </c>
      <c r="AG56" s="123">
        <f t="shared" si="150"/>
        <v>0</v>
      </c>
      <c r="AH56" s="124">
        <f t="shared" si="150"/>
        <v>0</v>
      </c>
      <c r="AI56" s="125">
        <f t="shared" si="150"/>
        <v>0</v>
      </c>
      <c r="AJ56" s="123">
        <f t="shared" si="150"/>
        <v>0</v>
      </c>
      <c r="AK56" s="124">
        <f t="shared" si="150"/>
        <v>0</v>
      </c>
      <c r="AL56" s="125">
        <f t="shared" si="150"/>
        <v>0</v>
      </c>
      <c r="AM56" s="123">
        <f t="shared" si="150"/>
        <v>0</v>
      </c>
      <c r="AN56" s="124">
        <f t="shared" si="150"/>
        <v>0</v>
      </c>
      <c r="AO56" s="135">
        <f t="shared" si="150"/>
        <v>0</v>
      </c>
      <c r="AP56" s="123">
        <f t="shared" si="150"/>
        <v>0</v>
      </c>
      <c r="AQ56" s="124">
        <f t="shared" si="150"/>
        <v>0</v>
      </c>
      <c r="AR56" s="125">
        <f t="shared" si="150"/>
        <v>0</v>
      </c>
      <c r="AS56" s="148">
        <f t="shared" si="150"/>
        <v>0</v>
      </c>
      <c r="AT56" s="124">
        <f t="shared" si="150"/>
        <v>0</v>
      </c>
      <c r="AU56" s="135">
        <f t="shared" si="150"/>
        <v>0</v>
      </c>
      <c r="AV56" s="123">
        <f t="shared" si="150"/>
        <v>0</v>
      </c>
      <c r="AW56" s="124">
        <f t="shared" si="150"/>
        <v>0</v>
      </c>
      <c r="AX56" s="125">
        <f t="shared" si="150"/>
        <v>0</v>
      </c>
      <c r="AY56" s="148">
        <f t="shared" si="150"/>
        <v>0</v>
      </c>
      <c r="AZ56" s="124">
        <f t="shared" si="150"/>
        <v>0</v>
      </c>
      <c r="BA56" s="135">
        <f t="shared" si="150"/>
        <v>0</v>
      </c>
      <c r="BB56" s="123">
        <f t="shared" si="150"/>
        <v>0</v>
      </c>
      <c r="BC56" s="124">
        <f t="shared" si="150"/>
        <v>0</v>
      </c>
      <c r="BD56" s="135">
        <f t="shared" si="150"/>
        <v>0</v>
      </c>
      <c r="BE56" s="123">
        <f t="shared" si="150"/>
        <v>0</v>
      </c>
      <c r="BF56" s="167">
        <f t="shared" si="150"/>
        <v>0</v>
      </c>
      <c r="BG56" s="155">
        <f t="shared" si="150"/>
        <v>0</v>
      </c>
      <c r="BH56" s="185">
        <f>BH55+BH54</f>
        <v>6531044</v>
      </c>
      <c r="BI56" s="46">
        <f t="shared" ref="BI56:BM56" si="151">BI55+BI54</f>
        <v>-46376</v>
      </c>
      <c r="BJ56" s="47">
        <f t="shared" si="151"/>
        <v>6484668</v>
      </c>
      <c r="BK56" s="187">
        <f t="shared" si="151"/>
        <v>147936447</v>
      </c>
      <c r="BL56" s="46">
        <f t="shared" si="151"/>
        <v>0</v>
      </c>
      <c r="BM56" s="131">
        <f t="shared" si="151"/>
        <v>147936447</v>
      </c>
      <c r="BN56" s="188">
        <f>BN55+BN54</f>
        <v>154421115</v>
      </c>
    </row>
    <row r="57" spans="1:66" s="4" customFormat="1" ht="38.25" customHeight="1">
      <c r="A57" s="388">
        <v>9</v>
      </c>
      <c r="B57" s="354" t="s">
        <v>51</v>
      </c>
      <c r="C57" s="356" t="s">
        <v>59</v>
      </c>
      <c r="D57" s="237" t="s">
        <v>52</v>
      </c>
      <c r="E57" s="391" t="s">
        <v>23</v>
      </c>
      <c r="F57" s="14">
        <v>41648806</v>
      </c>
      <c r="G57" s="41">
        <f>9125245</f>
        <v>9125245</v>
      </c>
      <c r="H57" s="40">
        <f>F57+G57</f>
        <v>50774051</v>
      </c>
      <c r="I57" s="14"/>
      <c r="J57" s="39"/>
      <c r="K57" s="40">
        <f>J57+I57</f>
        <v>0</v>
      </c>
      <c r="L57" s="14"/>
      <c r="M57" s="39"/>
      <c r="N57" s="40">
        <f>M57+L57</f>
        <v>0</v>
      </c>
      <c r="O57" s="14"/>
      <c r="P57" s="39"/>
      <c r="Q57" s="40"/>
      <c r="R57" s="14"/>
      <c r="S57" s="41"/>
      <c r="T57" s="40">
        <f>R57+S57</f>
        <v>0</v>
      </c>
      <c r="U57" s="14">
        <v>22286635</v>
      </c>
      <c r="V57" s="41">
        <v>4770279</v>
      </c>
      <c r="W57" s="40">
        <f>U57+V57</f>
        <v>27056914</v>
      </c>
      <c r="X57" s="14">
        <v>18740005</v>
      </c>
      <c r="Y57" s="41">
        <f>4180766</f>
        <v>4180766</v>
      </c>
      <c r="Z57" s="40">
        <f>X57+Y57</f>
        <v>22920771</v>
      </c>
      <c r="AA57" s="14">
        <v>0</v>
      </c>
      <c r="AB57" s="41">
        <v>0</v>
      </c>
      <c r="AC57" s="48">
        <f>AA57+AB57</f>
        <v>0</v>
      </c>
      <c r="AD57" s="14">
        <v>0</v>
      </c>
      <c r="AE57" s="41">
        <v>0</v>
      </c>
      <c r="AF57" s="48">
        <f>AD57+AE57</f>
        <v>0</v>
      </c>
      <c r="AG57" s="14">
        <v>0</v>
      </c>
      <c r="AH57" s="39">
        <v>0</v>
      </c>
      <c r="AI57" s="48">
        <f>AG57+AH57</f>
        <v>0</v>
      </c>
      <c r="AJ57" s="14">
        <v>0</v>
      </c>
      <c r="AK57" s="39">
        <v>0</v>
      </c>
      <c r="AL57" s="48">
        <f>AJ57+AK57</f>
        <v>0</v>
      </c>
      <c r="AM57" s="14">
        <v>0</v>
      </c>
      <c r="AN57" s="39">
        <v>0</v>
      </c>
      <c r="AO57" s="48">
        <f>AM57+AN57</f>
        <v>0</v>
      </c>
      <c r="AP57" s="14">
        <v>0</v>
      </c>
      <c r="AQ57" s="39">
        <v>0</v>
      </c>
      <c r="AR57" s="48">
        <f>AP57+AQ57</f>
        <v>0</v>
      </c>
      <c r="AS57" s="14">
        <v>0</v>
      </c>
      <c r="AT57" s="39">
        <v>0</v>
      </c>
      <c r="AU57" s="48">
        <f>AS57+AT57</f>
        <v>0</v>
      </c>
      <c r="AV57" s="14">
        <v>0</v>
      </c>
      <c r="AW57" s="39">
        <v>0</v>
      </c>
      <c r="AX57" s="48">
        <f>AV57+AW57</f>
        <v>0</v>
      </c>
      <c r="AY57" s="14">
        <v>0</v>
      </c>
      <c r="AZ57" s="39">
        <v>0</v>
      </c>
      <c r="BA57" s="48">
        <f>AY57+AZ57</f>
        <v>0</v>
      </c>
      <c r="BB57" s="14">
        <v>0</v>
      </c>
      <c r="BC57" s="39">
        <v>0</v>
      </c>
      <c r="BD57" s="48">
        <f>BB57+BC57</f>
        <v>0</v>
      </c>
      <c r="BE57" s="14">
        <v>0</v>
      </c>
      <c r="BF57" s="39">
        <v>0</v>
      </c>
      <c r="BG57" s="48">
        <f>BE57+BF57</f>
        <v>0</v>
      </c>
      <c r="BH57" s="42">
        <f t="shared" ref="BH57:BJ59" si="152">I57+L57+O57+R57+U57+X57+AA57+AD57+AG57+AJ57+AM57</f>
        <v>41026640</v>
      </c>
      <c r="BI57" s="53">
        <f t="shared" si="152"/>
        <v>8951045</v>
      </c>
      <c r="BJ57" s="40">
        <f t="shared" si="152"/>
        <v>49977685</v>
      </c>
      <c r="BK57" s="42">
        <v>622166</v>
      </c>
      <c r="BL57" s="59">
        <v>174200</v>
      </c>
      <c r="BM57" s="40">
        <f>BL57+BK57</f>
        <v>796366</v>
      </c>
      <c r="BN57" s="44">
        <f>BM57+BJ57</f>
        <v>50774051</v>
      </c>
    </row>
    <row r="58" spans="1:66" s="4" customFormat="1" ht="36.75" customHeight="1">
      <c r="A58" s="389"/>
      <c r="B58" s="377"/>
      <c r="C58" s="366"/>
      <c r="D58" s="235" t="s">
        <v>16</v>
      </c>
      <c r="E58" s="392"/>
      <c r="F58" s="16">
        <v>104773181</v>
      </c>
      <c r="G58" s="59">
        <v>0</v>
      </c>
      <c r="H58" s="55">
        <f>F58+G58</f>
        <v>104773181</v>
      </c>
      <c r="I58" s="56"/>
      <c r="J58" s="57"/>
      <c r="K58" s="58"/>
      <c r="L58" s="56"/>
      <c r="M58" s="57"/>
      <c r="N58" s="58"/>
      <c r="O58" s="56"/>
      <c r="P58" s="57"/>
      <c r="Q58" s="58"/>
      <c r="R58" s="16"/>
      <c r="S58" s="59"/>
      <c r="T58" s="55">
        <f>R58+S58</f>
        <v>0</v>
      </c>
      <c r="U58" s="16">
        <v>54285632</v>
      </c>
      <c r="V58" s="54">
        <v>-26750656</v>
      </c>
      <c r="W58" s="55">
        <f>U58+V58</f>
        <v>27534976</v>
      </c>
      <c r="X58" s="16">
        <v>49915668</v>
      </c>
      <c r="Y58" s="54">
        <f>26750656+174200</f>
        <v>26924856</v>
      </c>
      <c r="Z58" s="55">
        <f>X58+Y58</f>
        <v>76840524</v>
      </c>
      <c r="AA58" s="16">
        <v>0</v>
      </c>
      <c r="AB58" s="59">
        <v>0</v>
      </c>
      <c r="AC58" s="60">
        <v>0</v>
      </c>
      <c r="AD58" s="16">
        <v>0</v>
      </c>
      <c r="AE58" s="59">
        <v>0</v>
      </c>
      <c r="AF58" s="60">
        <v>0</v>
      </c>
      <c r="AG58" s="16">
        <v>0</v>
      </c>
      <c r="AH58" s="61">
        <v>0</v>
      </c>
      <c r="AI58" s="60">
        <v>0</v>
      </c>
      <c r="AJ58" s="16">
        <v>0</v>
      </c>
      <c r="AK58" s="61">
        <v>0</v>
      </c>
      <c r="AL58" s="60">
        <v>0</v>
      </c>
      <c r="AM58" s="16">
        <v>0</v>
      </c>
      <c r="AN58" s="61">
        <v>0</v>
      </c>
      <c r="AO58" s="60">
        <v>0</v>
      </c>
      <c r="AP58" s="16">
        <v>0</v>
      </c>
      <c r="AQ58" s="61">
        <v>0</v>
      </c>
      <c r="AR58" s="60">
        <v>0</v>
      </c>
      <c r="AS58" s="16">
        <v>0</v>
      </c>
      <c r="AT58" s="61">
        <v>0</v>
      </c>
      <c r="AU58" s="60">
        <v>0</v>
      </c>
      <c r="AV58" s="16">
        <v>0</v>
      </c>
      <c r="AW58" s="61">
        <v>0</v>
      </c>
      <c r="AX58" s="60">
        <v>0</v>
      </c>
      <c r="AY58" s="16">
        <v>0</v>
      </c>
      <c r="AZ58" s="61">
        <v>0</v>
      </c>
      <c r="BA58" s="60">
        <v>0</v>
      </c>
      <c r="BB58" s="16">
        <v>0</v>
      </c>
      <c r="BC58" s="61">
        <v>0</v>
      </c>
      <c r="BD58" s="60">
        <v>0</v>
      </c>
      <c r="BE58" s="16">
        <v>0</v>
      </c>
      <c r="BF58" s="61">
        <v>0</v>
      </c>
      <c r="BG58" s="60">
        <v>0</v>
      </c>
      <c r="BH58" s="62">
        <f t="shared" si="152"/>
        <v>104201300</v>
      </c>
      <c r="BI58" s="69">
        <f t="shared" si="152"/>
        <v>174200</v>
      </c>
      <c r="BJ58" s="55">
        <f t="shared" si="152"/>
        <v>104375500</v>
      </c>
      <c r="BK58" s="62">
        <v>571881</v>
      </c>
      <c r="BL58" s="59">
        <v>-174200</v>
      </c>
      <c r="BM58" s="55">
        <f>BL58+BK58</f>
        <v>397681</v>
      </c>
      <c r="BN58" s="63">
        <f>BM58+BJ58</f>
        <v>104773181</v>
      </c>
    </row>
    <row r="59" spans="1:66" s="4" customFormat="1" ht="61.5" customHeight="1">
      <c r="A59" s="389"/>
      <c r="B59" s="377"/>
      <c r="C59" s="366"/>
      <c r="D59" s="220" t="s">
        <v>17</v>
      </c>
      <c r="E59" s="393"/>
      <c r="F59" s="64">
        <v>7376993</v>
      </c>
      <c r="G59" s="65">
        <v>0</v>
      </c>
      <c r="H59" s="66">
        <f>F59+G59</f>
        <v>7376993</v>
      </c>
      <c r="I59" s="56"/>
      <c r="J59" s="57"/>
      <c r="K59" s="58"/>
      <c r="L59" s="56"/>
      <c r="M59" s="57"/>
      <c r="N59" s="58"/>
      <c r="O59" s="56"/>
      <c r="P59" s="57"/>
      <c r="Q59" s="58"/>
      <c r="R59" s="64"/>
      <c r="S59" s="65"/>
      <c r="T59" s="66">
        <f>R59+S59</f>
        <v>0</v>
      </c>
      <c r="U59" s="64">
        <v>6208110</v>
      </c>
      <c r="V59" s="65">
        <v>0</v>
      </c>
      <c r="W59" s="66">
        <f>U59+V59</f>
        <v>6208110</v>
      </c>
      <c r="X59" s="64">
        <v>794250</v>
      </c>
      <c r="Y59" s="65">
        <v>0</v>
      </c>
      <c r="Z59" s="66">
        <f>X59+Y59</f>
        <v>794250</v>
      </c>
      <c r="AA59" s="64">
        <v>0</v>
      </c>
      <c r="AB59" s="65">
        <v>0</v>
      </c>
      <c r="AC59" s="67">
        <v>0</v>
      </c>
      <c r="AD59" s="64">
        <v>0</v>
      </c>
      <c r="AE59" s="65">
        <v>0</v>
      </c>
      <c r="AF59" s="67">
        <v>0</v>
      </c>
      <c r="AG59" s="64">
        <v>0</v>
      </c>
      <c r="AH59" s="68">
        <v>0</v>
      </c>
      <c r="AI59" s="67">
        <v>0</v>
      </c>
      <c r="AJ59" s="64">
        <v>0</v>
      </c>
      <c r="AK59" s="68">
        <v>0</v>
      </c>
      <c r="AL59" s="67">
        <v>0</v>
      </c>
      <c r="AM59" s="64">
        <v>0</v>
      </c>
      <c r="AN59" s="68">
        <v>0</v>
      </c>
      <c r="AO59" s="67">
        <v>0</v>
      </c>
      <c r="AP59" s="64">
        <v>0</v>
      </c>
      <c r="AQ59" s="68">
        <v>0</v>
      </c>
      <c r="AR59" s="67">
        <v>0</v>
      </c>
      <c r="AS59" s="64">
        <v>0</v>
      </c>
      <c r="AT59" s="68">
        <v>0</v>
      </c>
      <c r="AU59" s="67">
        <v>0</v>
      </c>
      <c r="AV59" s="64">
        <v>0</v>
      </c>
      <c r="AW59" s="68">
        <v>0</v>
      </c>
      <c r="AX59" s="67">
        <v>0</v>
      </c>
      <c r="AY59" s="64">
        <v>0</v>
      </c>
      <c r="AZ59" s="68">
        <v>0</v>
      </c>
      <c r="BA59" s="67">
        <v>0</v>
      </c>
      <c r="BB59" s="64">
        <v>0</v>
      </c>
      <c r="BC59" s="68">
        <v>0</v>
      </c>
      <c r="BD59" s="67">
        <v>0</v>
      </c>
      <c r="BE59" s="64">
        <v>0</v>
      </c>
      <c r="BF59" s="68">
        <v>0</v>
      </c>
      <c r="BG59" s="67">
        <v>0</v>
      </c>
      <c r="BH59" s="62">
        <f t="shared" si="152"/>
        <v>7002360</v>
      </c>
      <c r="BI59" s="69">
        <f t="shared" si="152"/>
        <v>0</v>
      </c>
      <c r="BJ59" s="55">
        <f t="shared" si="152"/>
        <v>7002360</v>
      </c>
      <c r="BK59" s="62">
        <v>374633</v>
      </c>
      <c r="BL59" s="59">
        <v>0</v>
      </c>
      <c r="BM59" s="55">
        <f>BL59+BK59</f>
        <v>374633</v>
      </c>
      <c r="BN59" s="63">
        <f>BM59+BJ59</f>
        <v>7376993</v>
      </c>
    </row>
    <row r="60" spans="1:66" s="4" customFormat="1" ht="43.5" customHeight="1" thickBot="1">
      <c r="A60" s="390"/>
      <c r="B60" s="355"/>
      <c r="C60" s="357"/>
      <c r="D60" s="379" t="s">
        <v>5</v>
      </c>
      <c r="E60" s="380"/>
      <c r="F60" s="45">
        <f t="shared" ref="F60:BN60" si="153">F57+F58+F59</f>
        <v>153798980</v>
      </c>
      <c r="G60" s="46">
        <f t="shared" si="153"/>
        <v>9125245</v>
      </c>
      <c r="H60" s="47">
        <f t="shared" si="153"/>
        <v>162924225</v>
      </c>
      <c r="I60" s="45">
        <f t="shared" si="153"/>
        <v>0</v>
      </c>
      <c r="J60" s="46">
        <f t="shared" si="153"/>
        <v>0</v>
      </c>
      <c r="K60" s="47">
        <f t="shared" si="153"/>
        <v>0</v>
      </c>
      <c r="L60" s="45">
        <f t="shared" si="153"/>
        <v>0</v>
      </c>
      <c r="M60" s="46">
        <f t="shared" si="153"/>
        <v>0</v>
      </c>
      <c r="N60" s="47">
        <f t="shared" si="153"/>
        <v>0</v>
      </c>
      <c r="O60" s="45">
        <f t="shared" si="153"/>
        <v>0</v>
      </c>
      <c r="P60" s="46">
        <f t="shared" si="153"/>
        <v>0</v>
      </c>
      <c r="Q60" s="47">
        <f t="shared" si="153"/>
        <v>0</v>
      </c>
      <c r="R60" s="45">
        <f t="shared" si="153"/>
        <v>0</v>
      </c>
      <c r="S60" s="46">
        <f t="shared" si="153"/>
        <v>0</v>
      </c>
      <c r="T60" s="47">
        <f t="shared" si="153"/>
        <v>0</v>
      </c>
      <c r="U60" s="45">
        <f t="shared" si="153"/>
        <v>82780377</v>
      </c>
      <c r="V60" s="46">
        <f t="shared" si="153"/>
        <v>-21980377</v>
      </c>
      <c r="W60" s="47">
        <f t="shared" si="153"/>
        <v>60800000</v>
      </c>
      <c r="X60" s="45">
        <f t="shared" si="153"/>
        <v>69449923</v>
      </c>
      <c r="Y60" s="46">
        <f t="shared" si="153"/>
        <v>31105622</v>
      </c>
      <c r="Z60" s="47">
        <f t="shared" si="153"/>
        <v>100555545</v>
      </c>
      <c r="AA60" s="45">
        <f t="shared" si="153"/>
        <v>0</v>
      </c>
      <c r="AB60" s="46">
        <f t="shared" si="153"/>
        <v>0</v>
      </c>
      <c r="AC60" s="47">
        <f t="shared" si="153"/>
        <v>0</v>
      </c>
      <c r="AD60" s="45">
        <f t="shared" si="153"/>
        <v>0</v>
      </c>
      <c r="AE60" s="46">
        <f t="shared" si="153"/>
        <v>0</v>
      </c>
      <c r="AF60" s="47">
        <f t="shared" si="153"/>
        <v>0</v>
      </c>
      <c r="AG60" s="45">
        <f t="shared" si="153"/>
        <v>0</v>
      </c>
      <c r="AH60" s="46">
        <f t="shared" si="153"/>
        <v>0</v>
      </c>
      <c r="AI60" s="47">
        <f t="shared" si="153"/>
        <v>0</v>
      </c>
      <c r="AJ60" s="45">
        <f t="shared" si="153"/>
        <v>0</v>
      </c>
      <c r="AK60" s="46">
        <f t="shared" si="153"/>
        <v>0</v>
      </c>
      <c r="AL60" s="47">
        <f t="shared" si="153"/>
        <v>0</v>
      </c>
      <c r="AM60" s="45">
        <f t="shared" si="153"/>
        <v>0</v>
      </c>
      <c r="AN60" s="46">
        <f t="shared" si="153"/>
        <v>0</v>
      </c>
      <c r="AO60" s="47">
        <f t="shared" si="153"/>
        <v>0</v>
      </c>
      <c r="AP60" s="45">
        <f t="shared" si="153"/>
        <v>0</v>
      </c>
      <c r="AQ60" s="46">
        <f t="shared" si="153"/>
        <v>0</v>
      </c>
      <c r="AR60" s="47">
        <f t="shared" si="153"/>
        <v>0</v>
      </c>
      <c r="AS60" s="45">
        <f t="shared" si="153"/>
        <v>0</v>
      </c>
      <c r="AT60" s="46">
        <f t="shared" si="153"/>
        <v>0</v>
      </c>
      <c r="AU60" s="47">
        <f t="shared" si="153"/>
        <v>0</v>
      </c>
      <c r="AV60" s="45">
        <f t="shared" si="153"/>
        <v>0</v>
      </c>
      <c r="AW60" s="46">
        <f t="shared" si="153"/>
        <v>0</v>
      </c>
      <c r="AX60" s="47">
        <f t="shared" si="153"/>
        <v>0</v>
      </c>
      <c r="AY60" s="45">
        <f t="shared" si="153"/>
        <v>0</v>
      </c>
      <c r="AZ60" s="46">
        <f t="shared" si="153"/>
        <v>0</v>
      </c>
      <c r="BA60" s="47">
        <f t="shared" si="153"/>
        <v>0</v>
      </c>
      <c r="BB60" s="45">
        <f t="shared" si="153"/>
        <v>0</v>
      </c>
      <c r="BC60" s="46">
        <f t="shared" si="153"/>
        <v>0</v>
      </c>
      <c r="BD60" s="47">
        <f t="shared" si="153"/>
        <v>0</v>
      </c>
      <c r="BE60" s="45">
        <f t="shared" si="153"/>
        <v>0</v>
      </c>
      <c r="BF60" s="46">
        <f t="shared" si="153"/>
        <v>0</v>
      </c>
      <c r="BG60" s="47">
        <f t="shared" si="153"/>
        <v>0</v>
      </c>
      <c r="BH60" s="49">
        <f t="shared" si="153"/>
        <v>152230300</v>
      </c>
      <c r="BI60" s="50">
        <f t="shared" si="153"/>
        <v>9125245</v>
      </c>
      <c r="BJ60" s="51">
        <f t="shared" si="153"/>
        <v>161355545</v>
      </c>
      <c r="BK60" s="49">
        <f t="shared" si="153"/>
        <v>1568680</v>
      </c>
      <c r="BL60" s="50">
        <f>BL57+BL58+BL59</f>
        <v>0</v>
      </c>
      <c r="BM60" s="51">
        <f t="shared" si="153"/>
        <v>1568680</v>
      </c>
      <c r="BN60" s="52">
        <f t="shared" si="153"/>
        <v>162924225</v>
      </c>
    </row>
    <row r="61" spans="1:66" s="4" customFormat="1" ht="40.5" customHeight="1">
      <c r="A61" s="385">
        <v>10</v>
      </c>
      <c r="B61" s="377" t="s">
        <v>53</v>
      </c>
      <c r="C61" s="366" t="s">
        <v>28</v>
      </c>
      <c r="D61" s="235" t="s">
        <v>16</v>
      </c>
      <c r="E61" s="386" t="s">
        <v>23</v>
      </c>
      <c r="F61" s="139">
        <v>800001</v>
      </c>
      <c r="G61" s="196">
        <v>206014</v>
      </c>
      <c r="H61" s="101">
        <f>F61+G61</f>
        <v>1006015</v>
      </c>
      <c r="I61" s="139"/>
      <c r="J61" s="140"/>
      <c r="K61" s="101">
        <f>J61+I61</f>
        <v>0</v>
      </c>
      <c r="L61" s="139"/>
      <c r="M61" s="140"/>
      <c r="N61" s="101">
        <f>M61+L61</f>
        <v>0</v>
      </c>
      <c r="O61" s="139"/>
      <c r="P61" s="140"/>
      <c r="Q61" s="101"/>
      <c r="R61" s="139">
        <v>0</v>
      </c>
      <c r="S61" s="175"/>
      <c r="T61" s="101">
        <f>R61+S61</f>
        <v>0</v>
      </c>
      <c r="U61" s="139">
        <v>588422</v>
      </c>
      <c r="V61" s="196">
        <v>206014</v>
      </c>
      <c r="W61" s="101">
        <f>U61+V61</f>
        <v>794436</v>
      </c>
      <c r="X61" s="139">
        <v>0</v>
      </c>
      <c r="Y61" s="175">
        <v>0</v>
      </c>
      <c r="Z61" s="101">
        <f>X61+Y61</f>
        <v>0</v>
      </c>
      <c r="AA61" s="139">
        <v>0</v>
      </c>
      <c r="AB61" s="175">
        <v>0</v>
      </c>
      <c r="AC61" s="197">
        <f>AA61+AB61</f>
        <v>0</v>
      </c>
      <c r="AD61" s="139">
        <v>0</v>
      </c>
      <c r="AE61" s="175">
        <v>0</v>
      </c>
      <c r="AF61" s="197">
        <f>AD61+AE61</f>
        <v>0</v>
      </c>
      <c r="AG61" s="139">
        <v>0</v>
      </c>
      <c r="AH61" s="140">
        <v>0</v>
      </c>
      <c r="AI61" s="197">
        <f>AG61+AH61</f>
        <v>0</v>
      </c>
      <c r="AJ61" s="139">
        <v>0</v>
      </c>
      <c r="AK61" s="140">
        <v>0</v>
      </c>
      <c r="AL61" s="197">
        <f>AJ61+AK61</f>
        <v>0</v>
      </c>
      <c r="AM61" s="139">
        <v>0</v>
      </c>
      <c r="AN61" s="140">
        <v>0</v>
      </c>
      <c r="AO61" s="197">
        <f>AM61+AN61</f>
        <v>0</v>
      </c>
      <c r="AP61" s="139">
        <v>0</v>
      </c>
      <c r="AQ61" s="140">
        <v>0</v>
      </c>
      <c r="AR61" s="197">
        <f>AP61+AQ61</f>
        <v>0</v>
      </c>
      <c r="AS61" s="139">
        <v>0</v>
      </c>
      <c r="AT61" s="140">
        <v>0</v>
      </c>
      <c r="AU61" s="197">
        <f>AS61+AT61</f>
        <v>0</v>
      </c>
      <c r="AV61" s="139">
        <v>0</v>
      </c>
      <c r="AW61" s="140">
        <v>0</v>
      </c>
      <c r="AX61" s="197">
        <f>AV61+AW61</f>
        <v>0</v>
      </c>
      <c r="AY61" s="139">
        <v>0</v>
      </c>
      <c r="AZ61" s="140">
        <v>0</v>
      </c>
      <c r="BA61" s="197">
        <f>AY61+AZ61</f>
        <v>0</v>
      </c>
      <c r="BB61" s="139">
        <v>0</v>
      </c>
      <c r="BC61" s="140">
        <v>0</v>
      </c>
      <c r="BD61" s="197">
        <f>BB61+BC61</f>
        <v>0</v>
      </c>
      <c r="BE61" s="139">
        <v>0</v>
      </c>
      <c r="BF61" s="140">
        <v>0</v>
      </c>
      <c r="BG61" s="197">
        <f>BE61+BF61</f>
        <v>0</v>
      </c>
      <c r="BH61" s="99">
        <f t="shared" ref="BH61:BJ62" si="154">I61+L61+O61+R61+U61+X61+AA61+AD61+AG61+AJ61+AM61</f>
        <v>588422</v>
      </c>
      <c r="BI61" s="102">
        <f t="shared" si="154"/>
        <v>206014</v>
      </c>
      <c r="BJ61" s="101">
        <f t="shared" si="154"/>
        <v>794436</v>
      </c>
      <c r="BK61" s="198">
        <v>211579</v>
      </c>
      <c r="BL61" s="175">
        <v>0</v>
      </c>
      <c r="BM61" s="101">
        <f>BL61+BK61</f>
        <v>211579</v>
      </c>
      <c r="BN61" s="199">
        <f>BM61+BJ61</f>
        <v>1006015</v>
      </c>
    </row>
    <row r="62" spans="1:66" s="4" customFormat="1" ht="40.5" customHeight="1">
      <c r="A62" s="385"/>
      <c r="B62" s="377"/>
      <c r="C62" s="366"/>
      <c r="D62" s="200" t="s">
        <v>17</v>
      </c>
      <c r="E62" s="387"/>
      <c r="F62" s="201">
        <v>2902946</v>
      </c>
      <c r="G62" s="202">
        <v>5000</v>
      </c>
      <c r="H62" s="113">
        <f>F62+G62</f>
        <v>2907946</v>
      </c>
      <c r="I62" s="201"/>
      <c r="J62" s="203"/>
      <c r="K62" s="113"/>
      <c r="L62" s="201"/>
      <c r="M62" s="203"/>
      <c r="N62" s="113"/>
      <c r="O62" s="201"/>
      <c r="P62" s="203"/>
      <c r="Q62" s="113"/>
      <c r="R62" s="201">
        <v>0</v>
      </c>
      <c r="S62" s="202"/>
      <c r="T62" s="113">
        <f>R62+S62</f>
        <v>0</v>
      </c>
      <c r="U62" s="201">
        <v>2000000</v>
      </c>
      <c r="V62" s="202">
        <v>5000</v>
      </c>
      <c r="W62" s="113">
        <f>U62+V62</f>
        <v>2005000</v>
      </c>
      <c r="X62" s="201">
        <v>0</v>
      </c>
      <c r="Y62" s="202">
        <v>0</v>
      </c>
      <c r="Z62" s="113">
        <v>0</v>
      </c>
      <c r="AA62" s="201">
        <v>0</v>
      </c>
      <c r="AB62" s="202">
        <v>0</v>
      </c>
      <c r="AC62" s="204">
        <v>0</v>
      </c>
      <c r="AD62" s="201">
        <v>0</v>
      </c>
      <c r="AE62" s="202">
        <v>0</v>
      </c>
      <c r="AF62" s="204">
        <v>0</v>
      </c>
      <c r="AG62" s="201">
        <v>0</v>
      </c>
      <c r="AH62" s="203">
        <v>0</v>
      </c>
      <c r="AI62" s="204">
        <v>0</v>
      </c>
      <c r="AJ62" s="201">
        <v>0</v>
      </c>
      <c r="AK62" s="203">
        <v>0</v>
      </c>
      <c r="AL62" s="204">
        <v>0</v>
      </c>
      <c r="AM62" s="201">
        <v>0</v>
      </c>
      <c r="AN62" s="203">
        <v>0</v>
      </c>
      <c r="AO62" s="204">
        <v>0</v>
      </c>
      <c r="AP62" s="201">
        <v>0</v>
      </c>
      <c r="AQ62" s="203">
        <v>0</v>
      </c>
      <c r="AR62" s="204">
        <v>0</v>
      </c>
      <c r="AS62" s="201">
        <v>0</v>
      </c>
      <c r="AT62" s="203">
        <v>0</v>
      </c>
      <c r="AU62" s="204">
        <v>0</v>
      </c>
      <c r="AV62" s="201">
        <v>0</v>
      </c>
      <c r="AW62" s="203">
        <v>0</v>
      </c>
      <c r="AX62" s="204">
        <v>0</v>
      </c>
      <c r="AY62" s="201">
        <v>0</v>
      </c>
      <c r="AZ62" s="203">
        <v>0</v>
      </c>
      <c r="BA62" s="204">
        <v>0</v>
      </c>
      <c r="BB62" s="201">
        <v>0</v>
      </c>
      <c r="BC62" s="203">
        <v>0</v>
      </c>
      <c r="BD62" s="204">
        <v>0</v>
      </c>
      <c r="BE62" s="201">
        <v>0</v>
      </c>
      <c r="BF62" s="203">
        <v>0</v>
      </c>
      <c r="BG62" s="204">
        <v>0</v>
      </c>
      <c r="BH62" s="103">
        <f t="shared" si="154"/>
        <v>2000000</v>
      </c>
      <c r="BI62" s="112">
        <f t="shared" si="154"/>
        <v>5000</v>
      </c>
      <c r="BJ62" s="113">
        <f t="shared" si="154"/>
        <v>2005000</v>
      </c>
      <c r="BK62" s="205">
        <v>902946</v>
      </c>
      <c r="BL62" s="202">
        <v>0</v>
      </c>
      <c r="BM62" s="113">
        <f>BL62+BK62</f>
        <v>902946</v>
      </c>
      <c r="BN62" s="206">
        <f>BM62+BJ62</f>
        <v>2907946</v>
      </c>
    </row>
    <row r="63" spans="1:66" s="4" customFormat="1" ht="40.5" customHeight="1" thickBot="1">
      <c r="A63" s="353"/>
      <c r="B63" s="355"/>
      <c r="C63" s="357"/>
      <c r="D63" s="379" t="s">
        <v>5</v>
      </c>
      <c r="E63" s="380"/>
      <c r="F63" s="157">
        <f t="shared" ref="F63:BN63" si="155">F61+F62</f>
        <v>3702947</v>
      </c>
      <c r="G63" s="158">
        <f t="shared" si="155"/>
        <v>211014</v>
      </c>
      <c r="H63" s="159">
        <f t="shared" si="155"/>
        <v>3913961</v>
      </c>
      <c r="I63" s="123">
        <f t="shared" si="155"/>
        <v>0</v>
      </c>
      <c r="J63" s="124">
        <f t="shared" si="155"/>
        <v>0</v>
      </c>
      <c r="K63" s="125">
        <f t="shared" si="155"/>
        <v>0</v>
      </c>
      <c r="L63" s="123">
        <f t="shared" si="155"/>
        <v>0</v>
      </c>
      <c r="M63" s="124">
        <f t="shared" si="155"/>
        <v>0</v>
      </c>
      <c r="N63" s="125">
        <f t="shared" si="155"/>
        <v>0</v>
      </c>
      <c r="O63" s="123">
        <f t="shared" si="155"/>
        <v>0</v>
      </c>
      <c r="P63" s="124">
        <f t="shared" si="155"/>
        <v>0</v>
      </c>
      <c r="Q63" s="125">
        <f t="shared" si="155"/>
        <v>0</v>
      </c>
      <c r="R63" s="123">
        <f t="shared" si="155"/>
        <v>0</v>
      </c>
      <c r="S63" s="124">
        <f t="shared" si="155"/>
        <v>0</v>
      </c>
      <c r="T63" s="125">
        <f t="shared" si="155"/>
        <v>0</v>
      </c>
      <c r="U63" s="123">
        <f t="shared" si="155"/>
        <v>2588422</v>
      </c>
      <c r="V63" s="124">
        <f t="shared" si="155"/>
        <v>211014</v>
      </c>
      <c r="W63" s="125">
        <f t="shared" si="155"/>
        <v>2799436</v>
      </c>
      <c r="X63" s="123">
        <f t="shared" si="155"/>
        <v>0</v>
      </c>
      <c r="Y63" s="124">
        <f t="shared" si="155"/>
        <v>0</v>
      </c>
      <c r="Z63" s="125">
        <f t="shared" si="155"/>
        <v>0</v>
      </c>
      <c r="AA63" s="123">
        <f t="shared" si="155"/>
        <v>0</v>
      </c>
      <c r="AB63" s="124">
        <f t="shared" si="155"/>
        <v>0</v>
      </c>
      <c r="AC63" s="125">
        <f t="shared" si="155"/>
        <v>0</v>
      </c>
      <c r="AD63" s="123">
        <f t="shared" si="155"/>
        <v>0</v>
      </c>
      <c r="AE63" s="124">
        <f t="shared" si="155"/>
        <v>0</v>
      </c>
      <c r="AF63" s="125">
        <f t="shared" si="155"/>
        <v>0</v>
      </c>
      <c r="AG63" s="123">
        <f t="shared" si="155"/>
        <v>0</v>
      </c>
      <c r="AH63" s="124">
        <f t="shared" si="155"/>
        <v>0</v>
      </c>
      <c r="AI63" s="125">
        <f t="shared" si="155"/>
        <v>0</v>
      </c>
      <c r="AJ63" s="123">
        <f t="shared" si="155"/>
        <v>0</v>
      </c>
      <c r="AK63" s="124">
        <f t="shared" si="155"/>
        <v>0</v>
      </c>
      <c r="AL63" s="125">
        <f t="shared" si="155"/>
        <v>0</v>
      </c>
      <c r="AM63" s="123">
        <f t="shared" si="155"/>
        <v>0</v>
      </c>
      <c r="AN63" s="124">
        <f t="shared" si="155"/>
        <v>0</v>
      </c>
      <c r="AO63" s="125">
        <f t="shared" si="155"/>
        <v>0</v>
      </c>
      <c r="AP63" s="123">
        <f t="shared" si="155"/>
        <v>0</v>
      </c>
      <c r="AQ63" s="124">
        <f t="shared" si="155"/>
        <v>0</v>
      </c>
      <c r="AR63" s="125">
        <f t="shared" si="155"/>
        <v>0</v>
      </c>
      <c r="AS63" s="123">
        <f t="shared" si="155"/>
        <v>0</v>
      </c>
      <c r="AT63" s="124">
        <f t="shared" si="155"/>
        <v>0</v>
      </c>
      <c r="AU63" s="125">
        <f t="shared" si="155"/>
        <v>0</v>
      </c>
      <c r="AV63" s="123">
        <f t="shared" si="155"/>
        <v>0</v>
      </c>
      <c r="AW63" s="124">
        <f t="shared" si="155"/>
        <v>0</v>
      </c>
      <c r="AX63" s="125">
        <f t="shared" si="155"/>
        <v>0</v>
      </c>
      <c r="AY63" s="123">
        <f t="shared" si="155"/>
        <v>0</v>
      </c>
      <c r="AZ63" s="124">
        <f t="shared" si="155"/>
        <v>0</v>
      </c>
      <c r="BA63" s="125">
        <f t="shared" si="155"/>
        <v>0</v>
      </c>
      <c r="BB63" s="123">
        <f t="shared" si="155"/>
        <v>0</v>
      </c>
      <c r="BC63" s="124">
        <f t="shared" si="155"/>
        <v>0</v>
      </c>
      <c r="BD63" s="125">
        <f t="shared" si="155"/>
        <v>0</v>
      </c>
      <c r="BE63" s="123">
        <f t="shared" si="155"/>
        <v>0</v>
      </c>
      <c r="BF63" s="124">
        <f t="shared" si="155"/>
        <v>0</v>
      </c>
      <c r="BG63" s="125">
        <f t="shared" si="155"/>
        <v>0</v>
      </c>
      <c r="BH63" s="123">
        <f t="shared" si="155"/>
        <v>2588422</v>
      </c>
      <c r="BI63" s="124">
        <f t="shared" si="155"/>
        <v>211014</v>
      </c>
      <c r="BJ63" s="125">
        <f t="shared" si="155"/>
        <v>2799436</v>
      </c>
      <c r="BK63" s="123">
        <f t="shared" si="155"/>
        <v>1114525</v>
      </c>
      <c r="BL63" s="124">
        <f t="shared" si="155"/>
        <v>0</v>
      </c>
      <c r="BM63" s="125">
        <f t="shared" si="155"/>
        <v>1114525</v>
      </c>
      <c r="BN63" s="126">
        <f t="shared" si="155"/>
        <v>3913961</v>
      </c>
    </row>
    <row r="64" spans="1:66" s="4" customFormat="1" ht="60.75" customHeight="1">
      <c r="A64" s="352">
        <v>11</v>
      </c>
      <c r="B64" s="354" t="s">
        <v>44</v>
      </c>
      <c r="C64" s="356" t="s">
        <v>29</v>
      </c>
      <c r="D64" s="234" t="s">
        <v>16</v>
      </c>
      <c r="E64" s="181" t="s">
        <v>23</v>
      </c>
      <c r="F64" s="91">
        <v>1406124</v>
      </c>
      <c r="G64" s="177">
        <v>318878</v>
      </c>
      <c r="H64" s="93">
        <f>G64+F64</f>
        <v>1725002</v>
      </c>
      <c r="I64" s="94"/>
      <c r="J64" s="92"/>
      <c r="K64" s="93">
        <v>0</v>
      </c>
      <c r="L64" s="91"/>
      <c r="M64" s="92"/>
      <c r="N64" s="93">
        <v>0</v>
      </c>
      <c r="O64" s="91"/>
      <c r="P64" s="92"/>
      <c r="Q64" s="93"/>
      <c r="R64" s="91"/>
      <c r="S64" s="177"/>
      <c r="T64" s="98">
        <f>R64+S64</f>
        <v>0</v>
      </c>
      <c r="U64" s="91">
        <v>1257903</v>
      </c>
      <c r="V64" s="177">
        <v>318878</v>
      </c>
      <c r="W64" s="98">
        <f>U64+V64</f>
        <v>1576781</v>
      </c>
      <c r="X64" s="91"/>
      <c r="Y64" s="171">
        <v>0</v>
      </c>
      <c r="Z64" s="98">
        <f>X64+Y64</f>
        <v>0</v>
      </c>
      <c r="AA64" s="91"/>
      <c r="AB64" s="171">
        <v>0</v>
      </c>
      <c r="AC64" s="98">
        <f>AA64+AB64</f>
        <v>0</v>
      </c>
      <c r="AD64" s="91"/>
      <c r="AE64" s="171">
        <v>0</v>
      </c>
      <c r="AF64" s="101">
        <f>AD64+AE64</f>
        <v>0</v>
      </c>
      <c r="AG64" s="91"/>
      <c r="AH64" s="171">
        <v>0</v>
      </c>
      <c r="AI64" s="93">
        <f>AG64+AH64</f>
        <v>0</v>
      </c>
      <c r="AJ64" s="91">
        <v>0</v>
      </c>
      <c r="AK64" s="171">
        <v>0</v>
      </c>
      <c r="AL64" s="93">
        <f>AJ64+AK64</f>
        <v>0</v>
      </c>
      <c r="AM64" s="91">
        <v>0</v>
      </c>
      <c r="AN64" s="180">
        <v>0</v>
      </c>
      <c r="AO64" s="95">
        <f>AM64+AN64</f>
        <v>0</v>
      </c>
      <c r="AP64" s="91">
        <v>0</v>
      </c>
      <c r="AQ64" s="92">
        <v>0</v>
      </c>
      <c r="AR64" s="93">
        <f>AP64+AQ64</f>
        <v>0</v>
      </c>
      <c r="AS64" s="91">
        <v>0</v>
      </c>
      <c r="AT64" s="92">
        <v>0</v>
      </c>
      <c r="AU64" s="93">
        <f>AS64+AT64</f>
        <v>0</v>
      </c>
      <c r="AV64" s="91">
        <v>0</v>
      </c>
      <c r="AW64" s="92">
        <v>0</v>
      </c>
      <c r="AX64" s="93">
        <f>AV64+AW64</f>
        <v>0</v>
      </c>
      <c r="AY64" s="91">
        <v>0</v>
      </c>
      <c r="AZ64" s="92">
        <v>0</v>
      </c>
      <c r="BA64" s="93">
        <f>AY64+AZ64</f>
        <v>0</v>
      </c>
      <c r="BB64" s="91">
        <v>0</v>
      </c>
      <c r="BC64" s="92">
        <v>0</v>
      </c>
      <c r="BD64" s="93">
        <f>BB64+BC64</f>
        <v>0</v>
      </c>
      <c r="BE64" s="91">
        <v>0</v>
      </c>
      <c r="BF64" s="92">
        <v>0</v>
      </c>
      <c r="BG64" s="93">
        <f>BE64+BF64</f>
        <v>0</v>
      </c>
      <c r="BH64" s="178">
        <f t="shared" ref="BH64:BJ64" si="156">I64+L64+O64+R64+U64+X64+AA64+AD64+AG64+AJ64+AM64</f>
        <v>1257903</v>
      </c>
      <c r="BI64" s="179">
        <f t="shared" si="156"/>
        <v>318878</v>
      </c>
      <c r="BJ64" s="98">
        <f t="shared" si="156"/>
        <v>1576781</v>
      </c>
      <c r="BK64" s="91">
        <v>148221</v>
      </c>
      <c r="BL64" s="92">
        <v>0</v>
      </c>
      <c r="BM64" s="93">
        <f>BL64+BK64</f>
        <v>148221</v>
      </c>
      <c r="BN64" s="183">
        <f>BM64+BJ64</f>
        <v>1725002</v>
      </c>
    </row>
    <row r="65" spans="1:66" s="4" customFormat="1" ht="72" customHeight="1" thickBot="1">
      <c r="A65" s="353"/>
      <c r="B65" s="355"/>
      <c r="C65" s="357"/>
      <c r="D65" s="379" t="s">
        <v>5</v>
      </c>
      <c r="E65" s="381"/>
      <c r="F65" s="123">
        <f>F64</f>
        <v>1406124</v>
      </c>
      <c r="G65" s="124">
        <f t="shared" ref="G65:BN65" si="157">G64</f>
        <v>318878</v>
      </c>
      <c r="H65" s="125">
        <f t="shared" si="157"/>
        <v>1725002</v>
      </c>
      <c r="I65" s="148">
        <f t="shared" si="157"/>
        <v>0</v>
      </c>
      <c r="J65" s="123">
        <f t="shared" si="157"/>
        <v>0</v>
      </c>
      <c r="K65" s="123">
        <f t="shared" si="157"/>
        <v>0</v>
      </c>
      <c r="L65" s="123">
        <f t="shared" si="157"/>
        <v>0</v>
      </c>
      <c r="M65" s="123">
        <f t="shared" si="157"/>
        <v>0</v>
      </c>
      <c r="N65" s="123">
        <f t="shared" si="157"/>
        <v>0</v>
      </c>
      <c r="O65" s="123">
        <f t="shared" si="157"/>
        <v>0</v>
      </c>
      <c r="P65" s="123">
        <f t="shared" si="157"/>
        <v>0</v>
      </c>
      <c r="Q65" s="123">
        <f t="shared" si="157"/>
        <v>0</v>
      </c>
      <c r="R65" s="123">
        <f t="shared" si="157"/>
        <v>0</v>
      </c>
      <c r="S65" s="123">
        <f t="shared" si="157"/>
        <v>0</v>
      </c>
      <c r="T65" s="123">
        <f t="shared" si="157"/>
        <v>0</v>
      </c>
      <c r="U65" s="123">
        <f t="shared" si="157"/>
        <v>1257903</v>
      </c>
      <c r="V65" s="123">
        <f t="shared" si="157"/>
        <v>318878</v>
      </c>
      <c r="W65" s="123">
        <f t="shared" si="157"/>
        <v>1576781</v>
      </c>
      <c r="X65" s="123">
        <f t="shared" si="157"/>
        <v>0</v>
      </c>
      <c r="Y65" s="123">
        <f t="shared" si="157"/>
        <v>0</v>
      </c>
      <c r="Z65" s="123">
        <f t="shared" si="157"/>
        <v>0</v>
      </c>
      <c r="AA65" s="123">
        <f t="shared" si="157"/>
        <v>0</v>
      </c>
      <c r="AB65" s="123">
        <f t="shared" si="157"/>
        <v>0</v>
      </c>
      <c r="AC65" s="123">
        <f t="shared" si="157"/>
        <v>0</v>
      </c>
      <c r="AD65" s="123">
        <f t="shared" si="157"/>
        <v>0</v>
      </c>
      <c r="AE65" s="123">
        <f t="shared" si="157"/>
        <v>0</v>
      </c>
      <c r="AF65" s="123">
        <f t="shared" si="157"/>
        <v>0</v>
      </c>
      <c r="AG65" s="123">
        <f t="shared" si="157"/>
        <v>0</v>
      </c>
      <c r="AH65" s="123">
        <f t="shared" si="157"/>
        <v>0</v>
      </c>
      <c r="AI65" s="123">
        <f t="shared" si="157"/>
        <v>0</v>
      </c>
      <c r="AJ65" s="123">
        <f t="shared" si="157"/>
        <v>0</v>
      </c>
      <c r="AK65" s="123">
        <f t="shared" si="157"/>
        <v>0</v>
      </c>
      <c r="AL65" s="123">
        <f t="shared" si="157"/>
        <v>0</v>
      </c>
      <c r="AM65" s="123">
        <f t="shared" si="157"/>
        <v>0</v>
      </c>
      <c r="AN65" s="123">
        <f t="shared" si="157"/>
        <v>0</v>
      </c>
      <c r="AO65" s="123">
        <f t="shared" si="157"/>
        <v>0</v>
      </c>
      <c r="AP65" s="123">
        <f t="shared" si="157"/>
        <v>0</v>
      </c>
      <c r="AQ65" s="123">
        <f t="shared" si="157"/>
        <v>0</v>
      </c>
      <c r="AR65" s="123">
        <f t="shared" si="157"/>
        <v>0</v>
      </c>
      <c r="AS65" s="123">
        <f t="shared" si="157"/>
        <v>0</v>
      </c>
      <c r="AT65" s="123">
        <f t="shared" si="157"/>
        <v>0</v>
      </c>
      <c r="AU65" s="123">
        <f t="shared" si="157"/>
        <v>0</v>
      </c>
      <c r="AV65" s="123">
        <f t="shared" si="157"/>
        <v>0</v>
      </c>
      <c r="AW65" s="123">
        <f t="shared" si="157"/>
        <v>0</v>
      </c>
      <c r="AX65" s="123">
        <f t="shared" si="157"/>
        <v>0</v>
      </c>
      <c r="AY65" s="123">
        <f t="shared" si="157"/>
        <v>0</v>
      </c>
      <c r="AZ65" s="123">
        <f t="shared" si="157"/>
        <v>0</v>
      </c>
      <c r="BA65" s="123">
        <f t="shared" si="157"/>
        <v>0</v>
      </c>
      <c r="BB65" s="123">
        <f t="shared" si="157"/>
        <v>0</v>
      </c>
      <c r="BC65" s="123">
        <f t="shared" si="157"/>
        <v>0</v>
      </c>
      <c r="BD65" s="123">
        <f t="shared" si="157"/>
        <v>0</v>
      </c>
      <c r="BE65" s="123">
        <f t="shared" si="157"/>
        <v>0</v>
      </c>
      <c r="BF65" s="123">
        <f t="shared" si="157"/>
        <v>0</v>
      </c>
      <c r="BG65" s="123">
        <f t="shared" si="157"/>
        <v>0</v>
      </c>
      <c r="BH65" s="184">
        <f t="shared" si="157"/>
        <v>1257903</v>
      </c>
      <c r="BI65" s="124">
        <f t="shared" si="157"/>
        <v>318878</v>
      </c>
      <c r="BJ65" s="148">
        <f t="shared" si="157"/>
        <v>1576781</v>
      </c>
      <c r="BK65" s="184">
        <f t="shared" si="157"/>
        <v>148221</v>
      </c>
      <c r="BL65" s="124">
        <f t="shared" si="157"/>
        <v>0</v>
      </c>
      <c r="BM65" s="148">
        <f t="shared" si="157"/>
        <v>148221</v>
      </c>
      <c r="BN65" s="184">
        <f t="shared" si="157"/>
        <v>1725002</v>
      </c>
    </row>
    <row r="66" spans="1:66" ht="68.25" customHeight="1">
      <c r="A66" s="352">
        <v>12</v>
      </c>
      <c r="B66" s="354" t="s">
        <v>44</v>
      </c>
      <c r="C66" s="356" t="s">
        <v>46</v>
      </c>
      <c r="D66" s="237" t="s">
        <v>16</v>
      </c>
      <c r="E66" s="192" t="s">
        <v>35</v>
      </c>
      <c r="F66" s="178">
        <v>21070999</v>
      </c>
      <c r="G66" s="179">
        <v>24000000</v>
      </c>
      <c r="H66" s="93">
        <f>F66+G66</f>
        <v>45070999</v>
      </c>
      <c r="I66" s="178"/>
      <c r="J66" s="179"/>
      <c r="K66" s="93">
        <f>I66+J66</f>
        <v>0</v>
      </c>
      <c r="L66" s="178">
        <v>0</v>
      </c>
      <c r="M66" s="193">
        <v>0</v>
      </c>
      <c r="N66" s="93">
        <f>L66+M66</f>
        <v>0</v>
      </c>
      <c r="O66" s="178">
        <v>0</v>
      </c>
      <c r="P66" s="179"/>
      <c r="Q66" s="93">
        <f>O66+P66</f>
        <v>0</v>
      </c>
      <c r="R66" s="178"/>
      <c r="S66" s="179"/>
      <c r="T66" s="93"/>
      <c r="U66" s="178">
        <v>7000000</v>
      </c>
      <c r="V66" s="194">
        <v>0</v>
      </c>
      <c r="W66" s="93">
        <f>U66+V66</f>
        <v>7000000</v>
      </c>
      <c r="X66" s="178">
        <v>0</v>
      </c>
      <c r="Y66" s="179">
        <v>8000000</v>
      </c>
      <c r="Z66" s="93">
        <f>X66+Y66</f>
        <v>8000000</v>
      </c>
      <c r="AA66" s="178">
        <v>0</v>
      </c>
      <c r="AB66" s="179">
        <v>8000000</v>
      </c>
      <c r="AC66" s="93">
        <f>AA66+AB66</f>
        <v>8000000</v>
      </c>
      <c r="AD66" s="178">
        <v>0</v>
      </c>
      <c r="AE66" s="179">
        <v>8000000</v>
      </c>
      <c r="AF66" s="93">
        <f>AD66+AE66</f>
        <v>8000000</v>
      </c>
      <c r="AG66" s="178">
        <v>0</v>
      </c>
      <c r="AH66" s="194">
        <v>0</v>
      </c>
      <c r="AI66" s="93">
        <f>AG66+AH66</f>
        <v>0</v>
      </c>
      <c r="AJ66" s="178">
        <v>0</v>
      </c>
      <c r="AK66" s="194">
        <v>0</v>
      </c>
      <c r="AL66" s="93">
        <f>AJ66+AK66</f>
        <v>0</v>
      </c>
      <c r="AM66" s="178">
        <v>0</v>
      </c>
      <c r="AN66" s="194">
        <v>0</v>
      </c>
      <c r="AO66" s="93">
        <f>AM66+AN66</f>
        <v>0</v>
      </c>
      <c r="AP66" s="178">
        <v>0</v>
      </c>
      <c r="AQ66" s="194">
        <v>0</v>
      </c>
      <c r="AR66" s="93">
        <f>AP66+AQ66</f>
        <v>0</v>
      </c>
      <c r="AS66" s="178">
        <v>0</v>
      </c>
      <c r="AT66" s="193">
        <v>0</v>
      </c>
      <c r="AU66" s="93">
        <v>0</v>
      </c>
      <c r="AV66" s="178">
        <v>0</v>
      </c>
      <c r="AW66" s="193">
        <v>0</v>
      </c>
      <c r="AX66" s="93">
        <v>0</v>
      </c>
      <c r="AY66" s="178">
        <v>0</v>
      </c>
      <c r="AZ66" s="193">
        <v>0</v>
      </c>
      <c r="BA66" s="93">
        <v>0</v>
      </c>
      <c r="BB66" s="178">
        <v>0</v>
      </c>
      <c r="BC66" s="193">
        <v>0</v>
      </c>
      <c r="BD66" s="93">
        <v>0</v>
      </c>
      <c r="BE66" s="178">
        <v>0</v>
      </c>
      <c r="BF66" s="193">
        <v>0</v>
      </c>
      <c r="BG66" s="93">
        <v>0</v>
      </c>
      <c r="BH66" s="178">
        <f>I66+L66+O66+R66+U66+X66+AA66+AD66+AG66+AJ66+AM66+AP66</f>
        <v>7000000</v>
      </c>
      <c r="BI66" s="179">
        <f t="shared" ref="BI66:BJ66" si="158">J66+M66+P66+S66+V66+Y66+AB66+AE66+AH66+AK66+AN66+AQ66</f>
        <v>24000000</v>
      </c>
      <c r="BJ66" s="93">
        <f t="shared" si="158"/>
        <v>31000000</v>
      </c>
      <c r="BK66" s="178">
        <v>14070999</v>
      </c>
      <c r="BL66" s="194">
        <v>0</v>
      </c>
      <c r="BM66" s="93">
        <f>BK66+BL66</f>
        <v>14070999</v>
      </c>
      <c r="BN66" s="195">
        <f>BJ66+BM66</f>
        <v>45070999</v>
      </c>
    </row>
    <row r="67" spans="1:66" s="4" customFormat="1" ht="68.25" customHeight="1" thickBot="1">
      <c r="A67" s="353"/>
      <c r="B67" s="355"/>
      <c r="C67" s="357"/>
      <c r="D67" s="379" t="s">
        <v>5</v>
      </c>
      <c r="E67" s="380"/>
      <c r="F67" s="123">
        <f t="shared" ref="F67:BL67" si="159">F66</f>
        <v>21070999</v>
      </c>
      <c r="G67" s="124">
        <f t="shared" si="159"/>
        <v>24000000</v>
      </c>
      <c r="H67" s="125">
        <f t="shared" si="159"/>
        <v>45070999</v>
      </c>
      <c r="I67" s="123">
        <f t="shared" si="159"/>
        <v>0</v>
      </c>
      <c r="J67" s="124">
        <f t="shared" si="159"/>
        <v>0</v>
      </c>
      <c r="K67" s="125">
        <f t="shared" si="159"/>
        <v>0</v>
      </c>
      <c r="L67" s="123">
        <f t="shared" si="159"/>
        <v>0</v>
      </c>
      <c r="M67" s="124">
        <f t="shared" si="159"/>
        <v>0</v>
      </c>
      <c r="N67" s="125">
        <f t="shared" si="159"/>
        <v>0</v>
      </c>
      <c r="O67" s="123">
        <f t="shared" si="159"/>
        <v>0</v>
      </c>
      <c r="P67" s="124">
        <f t="shared" si="159"/>
        <v>0</v>
      </c>
      <c r="Q67" s="125">
        <f t="shared" si="159"/>
        <v>0</v>
      </c>
      <c r="R67" s="123">
        <f t="shared" si="159"/>
        <v>0</v>
      </c>
      <c r="S67" s="124">
        <f t="shared" si="159"/>
        <v>0</v>
      </c>
      <c r="T67" s="125">
        <f t="shared" si="159"/>
        <v>0</v>
      </c>
      <c r="U67" s="123">
        <f t="shared" si="159"/>
        <v>7000000</v>
      </c>
      <c r="V67" s="124">
        <f t="shared" si="159"/>
        <v>0</v>
      </c>
      <c r="W67" s="125">
        <f t="shared" si="159"/>
        <v>7000000</v>
      </c>
      <c r="X67" s="123">
        <f t="shared" si="159"/>
        <v>0</v>
      </c>
      <c r="Y67" s="124">
        <f t="shared" si="159"/>
        <v>8000000</v>
      </c>
      <c r="Z67" s="125">
        <f t="shared" si="159"/>
        <v>8000000</v>
      </c>
      <c r="AA67" s="123">
        <f t="shared" si="159"/>
        <v>0</v>
      </c>
      <c r="AB67" s="124">
        <f t="shared" si="159"/>
        <v>8000000</v>
      </c>
      <c r="AC67" s="125">
        <f t="shared" si="159"/>
        <v>8000000</v>
      </c>
      <c r="AD67" s="123">
        <f t="shared" si="159"/>
        <v>0</v>
      </c>
      <c r="AE67" s="124">
        <f t="shared" si="159"/>
        <v>8000000</v>
      </c>
      <c r="AF67" s="125">
        <f t="shared" si="159"/>
        <v>8000000</v>
      </c>
      <c r="AG67" s="123">
        <f t="shared" si="159"/>
        <v>0</v>
      </c>
      <c r="AH67" s="124">
        <f t="shared" si="159"/>
        <v>0</v>
      </c>
      <c r="AI67" s="125">
        <f t="shared" si="159"/>
        <v>0</v>
      </c>
      <c r="AJ67" s="123">
        <f t="shared" si="159"/>
        <v>0</v>
      </c>
      <c r="AK67" s="124">
        <f t="shared" si="159"/>
        <v>0</v>
      </c>
      <c r="AL67" s="125">
        <f t="shared" si="159"/>
        <v>0</v>
      </c>
      <c r="AM67" s="123">
        <f t="shared" si="159"/>
        <v>0</v>
      </c>
      <c r="AN67" s="124">
        <f t="shared" si="159"/>
        <v>0</v>
      </c>
      <c r="AO67" s="125">
        <f t="shared" si="159"/>
        <v>0</v>
      </c>
      <c r="AP67" s="123">
        <f t="shared" si="159"/>
        <v>0</v>
      </c>
      <c r="AQ67" s="124">
        <f t="shared" si="159"/>
        <v>0</v>
      </c>
      <c r="AR67" s="125">
        <f t="shared" si="159"/>
        <v>0</v>
      </c>
      <c r="AS67" s="123">
        <f t="shared" si="159"/>
        <v>0</v>
      </c>
      <c r="AT67" s="124">
        <f t="shared" si="159"/>
        <v>0</v>
      </c>
      <c r="AU67" s="125">
        <f t="shared" si="159"/>
        <v>0</v>
      </c>
      <c r="AV67" s="123">
        <f t="shared" si="159"/>
        <v>0</v>
      </c>
      <c r="AW67" s="124">
        <f t="shared" si="159"/>
        <v>0</v>
      </c>
      <c r="AX67" s="125">
        <f t="shared" si="159"/>
        <v>0</v>
      </c>
      <c r="AY67" s="123">
        <f t="shared" si="159"/>
        <v>0</v>
      </c>
      <c r="AZ67" s="124">
        <f t="shared" si="159"/>
        <v>0</v>
      </c>
      <c r="BA67" s="125">
        <f t="shared" si="159"/>
        <v>0</v>
      </c>
      <c r="BB67" s="123">
        <f t="shared" si="159"/>
        <v>0</v>
      </c>
      <c r="BC67" s="124">
        <f t="shared" si="159"/>
        <v>0</v>
      </c>
      <c r="BD67" s="125">
        <f t="shared" si="159"/>
        <v>0</v>
      </c>
      <c r="BE67" s="123">
        <f t="shared" si="159"/>
        <v>0</v>
      </c>
      <c r="BF67" s="124">
        <f t="shared" si="159"/>
        <v>0</v>
      </c>
      <c r="BG67" s="125">
        <f t="shared" si="159"/>
        <v>0</v>
      </c>
      <c r="BH67" s="123">
        <f t="shared" si="159"/>
        <v>7000000</v>
      </c>
      <c r="BI67" s="124">
        <f t="shared" si="159"/>
        <v>24000000</v>
      </c>
      <c r="BJ67" s="125">
        <f t="shared" si="159"/>
        <v>31000000</v>
      </c>
      <c r="BK67" s="123">
        <f t="shared" si="159"/>
        <v>14070999</v>
      </c>
      <c r="BL67" s="124">
        <f t="shared" si="159"/>
        <v>0</v>
      </c>
      <c r="BM67" s="125">
        <f>BM66</f>
        <v>14070999</v>
      </c>
      <c r="BN67" s="126">
        <f>BN66</f>
        <v>45070999</v>
      </c>
    </row>
    <row r="68" spans="1:66" ht="87" customHeight="1">
      <c r="A68" s="352">
        <v>13</v>
      </c>
      <c r="B68" s="354" t="s">
        <v>44</v>
      </c>
      <c r="C68" s="356" t="s">
        <v>45</v>
      </c>
      <c r="D68" s="237" t="s">
        <v>16</v>
      </c>
      <c r="E68" s="236" t="s">
        <v>67</v>
      </c>
      <c r="F68" s="99">
        <v>3740000</v>
      </c>
      <c r="G68" s="102">
        <v>5000000</v>
      </c>
      <c r="H68" s="101">
        <f>F68+G68</f>
        <v>8740000</v>
      </c>
      <c r="I68" s="178"/>
      <c r="J68" s="179"/>
      <c r="K68" s="93">
        <f>I68+J68</f>
        <v>0</v>
      </c>
      <c r="L68" s="178">
        <v>0</v>
      </c>
      <c r="M68" s="193">
        <v>0</v>
      </c>
      <c r="N68" s="93">
        <f>L68+M68</f>
        <v>0</v>
      </c>
      <c r="O68" s="178">
        <v>0</v>
      </c>
      <c r="P68" s="179"/>
      <c r="Q68" s="93">
        <f>O68+P68</f>
        <v>0</v>
      </c>
      <c r="R68" s="178"/>
      <c r="S68" s="179"/>
      <c r="T68" s="93"/>
      <c r="U68" s="178">
        <v>1600538</v>
      </c>
      <c r="V68" s="179">
        <v>-600538</v>
      </c>
      <c r="W68" s="93">
        <f>U68+V68</f>
        <v>1000000</v>
      </c>
      <c r="X68" s="178">
        <v>600000</v>
      </c>
      <c r="Y68" s="179">
        <v>600538</v>
      </c>
      <c r="Z68" s="93">
        <f>X68+Y68</f>
        <v>1200538</v>
      </c>
      <c r="AA68" s="178">
        <v>600000</v>
      </c>
      <c r="AB68" s="194">
        <v>0</v>
      </c>
      <c r="AC68" s="93">
        <f>AA68+AB68</f>
        <v>600000</v>
      </c>
      <c r="AD68" s="178">
        <v>0</v>
      </c>
      <c r="AE68" s="179">
        <v>1000000</v>
      </c>
      <c r="AF68" s="93">
        <f>AD68+AE68</f>
        <v>1000000</v>
      </c>
      <c r="AG68" s="178">
        <v>0</v>
      </c>
      <c r="AH68" s="179">
        <v>1000000</v>
      </c>
      <c r="AI68" s="93">
        <f>AG68+AH68</f>
        <v>1000000</v>
      </c>
      <c r="AJ68" s="178">
        <v>0</v>
      </c>
      <c r="AK68" s="179">
        <v>1000000</v>
      </c>
      <c r="AL68" s="93">
        <f>AJ68+AK68</f>
        <v>1000000</v>
      </c>
      <c r="AM68" s="178">
        <v>0</v>
      </c>
      <c r="AN68" s="179">
        <v>1000000</v>
      </c>
      <c r="AO68" s="93">
        <f>AM68+AN68</f>
        <v>1000000</v>
      </c>
      <c r="AP68" s="178">
        <v>0</v>
      </c>
      <c r="AQ68" s="179">
        <v>1000000</v>
      </c>
      <c r="AR68" s="93">
        <f>AP68+AQ68</f>
        <v>1000000</v>
      </c>
      <c r="AS68" s="178">
        <v>0</v>
      </c>
      <c r="AT68" s="193">
        <v>0</v>
      </c>
      <c r="AU68" s="93">
        <v>0</v>
      </c>
      <c r="AV68" s="178">
        <v>0</v>
      </c>
      <c r="AW68" s="193">
        <v>0</v>
      </c>
      <c r="AX68" s="93">
        <v>0</v>
      </c>
      <c r="AY68" s="178">
        <v>0</v>
      </c>
      <c r="AZ68" s="193">
        <v>0</v>
      </c>
      <c r="BA68" s="93">
        <v>0</v>
      </c>
      <c r="BB68" s="178">
        <v>0</v>
      </c>
      <c r="BC68" s="193">
        <v>0</v>
      </c>
      <c r="BD68" s="93">
        <v>0</v>
      </c>
      <c r="BE68" s="178">
        <v>0</v>
      </c>
      <c r="BF68" s="193">
        <v>0</v>
      </c>
      <c r="BG68" s="93">
        <v>0</v>
      </c>
      <c r="BH68" s="178">
        <f>I68+L68+O68+R68+U68+X68+AA68+AD68+AG68+AJ68+AM68+AP68</f>
        <v>2800538</v>
      </c>
      <c r="BI68" s="179">
        <f t="shared" ref="BI68:BJ68" si="160">J68+M68+P68+S68+V68+Y68+AB68+AE68+AH68+AK68+AN68+AQ68</f>
        <v>5000000</v>
      </c>
      <c r="BJ68" s="93">
        <f t="shared" si="160"/>
        <v>7800538</v>
      </c>
      <c r="BK68" s="178">
        <v>939462</v>
      </c>
      <c r="BL68" s="194">
        <v>0</v>
      </c>
      <c r="BM68" s="93">
        <f>BK68+BL68</f>
        <v>939462</v>
      </c>
      <c r="BN68" s="195">
        <f>BJ68+BM68</f>
        <v>8740000</v>
      </c>
    </row>
    <row r="69" spans="1:66" s="4" customFormat="1" ht="85.5" customHeight="1" thickBot="1">
      <c r="A69" s="353"/>
      <c r="B69" s="355"/>
      <c r="C69" s="357"/>
      <c r="D69" s="379" t="s">
        <v>5</v>
      </c>
      <c r="E69" s="380"/>
      <c r="F69" s="123">
        <f t="shared" ref="F69:BL69" si="161">F68</f>
        <v>3740000</v>
      </c>
      <c r="G69" s="124">
        <f t="shared" si="161"/>
        <v>5000000</v>
      </c>
      <c r="H69" s="125">
        <f t="shared" si="161"/>
        <v>8740000</v>
      </c>
      <c r="I69" s="123">
        <f t="shared" si="161"/>
        <v>0</v>
      </c>
      <c r="J69" s="124">
        <f t="shared" si="161"/>
        <v>0</v>
      </c>
      <c r="K69" s="125">
        <f t="shared" si="161"/>
        <v>0</v>
      </c>
      <c r="L69" s="123">
        <f t="shared" si="161"/>
        <v>0</v>
      </c>
      <c r="M69" s="124">
        <f t="shared" si="161"/>
        <v>0</v>
      </c>
      <c r="N69" s="125">
        <f t="shared" si="161"/>
        <v>0</v>
      </c>
      <c r="O69" s="123">
        <f t="shared" si="161"/>
        <v>0</v>
      </c>
      <c r="P69" s="124">
        <f t="shared" si="161"/>
        <v>0</v>
      </c>
      <c r="Q69" s="125">
        <f t="shared" si="161"/>
        <v>0</v>
      </c>
      <c r="R69" s="123">
        <f t="shared" si="161"/>
        <v>0</v>
      </c>
      <c r="S69" s="124">
        <f t="shared" si="161"/>
        <v>0</v>
      </c>
      <c r="T69" s="125">
        <f t="shared" si="161"/>
        <v>0</v>
      </c>
      <c r="U69" s="123">
        <f t="shared" si="161"/>
        <v>1600538</v>
      </c>
      <c r="V69" s="124">
        <f t="shared" si="161"/>
        <v>-600538</v>
      </c>
      <c r="W69" s="125">
        <f t="shared" si="161"/>
        <v>1000000</v>
      </c>
      <c r="X69" s="123">
        <f t="shared" si="161"/>
        <v>600000</v>
      </c>
      <c r="Y69" s="124">
        <f t="shared" si="161"/>
        <v>600538</v>
      </c>
      <c r="Z69" s="125">
        <f t="shared" si="161"/>
        <v>1200538</v>
      </c>
      <c r="AA69" s="123">
        <f t="shared" si="161"/>
        <v>600000</v>
      </c>
      <c r="AB69" s="124">
        <f t="shared" si="161"/>
        <v>0</v>
      </c>
      <c r="AC69" s="125">
        <f t="shared" si="161"/>
        <v>600000</v>
      </c>
      <c r="AD69" s="123">
        <f t="shared" si="161"/>
        <v>0</v>
      </c>
      <c r="AE69" s="124">
        <f t="shared" si="161"/>
        <v>1000000</v>
      </c>
      <c r="AF69" s="125">
        <f t="shared" si="161"/>
        <v>1000000</v>
      </c>
      <c r="AG69" s="123">
        <f t="shared" si="161"/>
        <v>0</v>
      </c>
      <c r="AH69" s="124">
        <f t="shared" si="161"/>
        <v>1000000</v>
      </c>
      <c r="AI69" s="125">
        <f t="shared" si="161"/>
        <v>1000000</v>
      </c>
      <c r="AJ69" s="123">
        <f t="shared" si="161"/>
        <v>0</v>
      </c>
      <c r="AK69" s="124">
        <f t="shared" si="161"/>
        <v>1000000</v>
      </c>
      <c r="AL69" s="125">
        <f t="shared" si="161"/>
        <v>1000000</v>
      </c>
      <c r="AM69" s="123">
        <f t="shared" si="161"/>
        <v>0</v>
      </c>
      <c r="AN69" s="124">
        <f t="shared" si="161"/>
        <v>1000000</v>
      </c>
      <c r="AO69" s="125">
        <f t="shared" si="161"/>
        <v>1000000</v>
      </c>
      <c r="AP69" s="123">
        <f t="shared" si="161"/>
        <v>0</v>
      </c>
      <c r="AQ69" s="124">
        <f t="shared" si="161"/>
        <v>1000000</v>
      </c>
      <c r="AR69" s="125">
        <f t="shared" si="161"/>
        <v>1000000</v>
      </c>
      <c r="AS69" s="123">
        <f t="shared" si="161"/>
        <v>0</v>
      </c>
      <c r="AT69" s="124">
        <f t="shared" si="161"/>
        <v>0</v>
      </c>
      <c r="AU69" s="125">
        <f t="shared" si="161"/>
        <v>0</v>
      </c>
      <c r="AV69" s="123">
        <f t="shared" si="161"/>
        <v>0</v>
      </c>
      <c r="AW69" s="124">
        <f t="shared" si="161"/>
        <v>0</v>
      </c>
      <c r="AX69" s="125">
        <f t="shared" si="161"/>
        <v>0</v>
      </c>
      <c r="AY69" s="123">
        <f t="shared" si="161"/>
        <v>0</v>
      </c>
      <c r="AZ69" s="124">
        <f t="shared" si="161"/>
        <v>0</v>
      </c>
      <c r="BA69" s="125">
        <f t="shared" si="161"/>
        <v>0</v>
      </c>
      <c r="BB69" s="123">
        <f t="shared" si="161"/>
        <v>0</v>
      </c>
      <c r="BC69" s="124">
        <f t="shared" si="161"/>
        <v>0</v>
      </c>
      <c r="BD69" s="125">
        <f t="shared" si="161"/>
        <v>0</v>
      </c>
      <c r="BE69" s="123">
        <f t="shared" si="161"/>
        <v>0</v>
      </c>
      <c r="BF69" s="124">
        <f t="shared" si="161"/>
        <v>0</v>
      </c>
      <c r="BG69" s="125">
        <f t="shared" si="161"/>
        <v>0</v>
      </c>
      <c r="BH69" s="123">
        <f t="shared" si="161"/>
        <v>2800538</v>
      </c>
      <c r="BI69" s="124">
        <f t="shared" si="161"/>
        <v>5000000</v>
      </c>
      <c r="BJ69" s="125">
        <f t="shared" si="161"/>
        <v>7800538</v>
      </c>
      <c r="BK69" s="123">
        <f t="shared" si="161"/>
        <v>939462</v>
      </c>
      <c r="BL69" s="124">
        <f t="shared" si="161"/>
        <v>0</v>
      </c>
      <c r="BM69" s="125">
        <f>BM68</f>
        <v>939462</v>
      </c>
      <c r="BN69" s="126">
        <f>BN68</f>
        <v>8740000</v>
      </c>
    </row>
    <row r="70" spans="1:66" s="4" customFormat="1" ht="52.5" customHeight="1">
      <c r="A70" s="352">
        <v>14</v>
      </c>
      <c r="B70" s="354" t="s">
        <v>68</v>
      </c>
      <c r="C70" s="356" t="s">
        <v>54</v>
      </c>
      <c r="D70" s="234" t="s">
        <v>17</v>
      </c>
      <c r="E70" s="71" t="s">
        <v>35</v>
      </c>
      <c r="F70" s="223">
        <v>15748341</v>
      </c>
      <c r="G70" s="171">
        <v>22348969</v>
      </c>
      <c r="H70" s="93">
        <f>G70+F70</f>
        <v>38097310</v>
      </c>
      <c r="I70" s="91">
        <v>0</v>
      </c>
      <c r="J70" s="177">
        <v>0</v>
      </c>
      <c r="K70" s="93">
        <f t="shared" ref="K70" si="162">J70+I70</f>
        <v>0</v>
      </c>
      <c r="L70" s="91">
        <v>0</v>
      </c>
      <c r="M70" s="177">
        <v>0</v>
      </c>
      <c r="N70" s="93">
        <f t="shared" ref="N70" si="163">M70+L70</f>
        <v>0</v>
      </c>
      <c r="O70" s="91">
        <v>0</v>
      </c>
      <c r="P70" s="177">
        <v>0</v>
      </c>
      <c r="Q70" s="93">
        <f t="shared" ref="Q70" si="164">P70+O70</f>
        <v>0</v>
      </c>
      <c r="R70" s="91">
        <v>0</v>
      </c>
      <c r="S70" s="177">
        <v>0</v>
      </c>
      <c r="T70" s="93">
        <f t="shared" ref="T70" si="165">S70+R70</f>
        <v>0</v>
      </c>
      <c r="U70" s="91">
        <v>4390762</v>
      </c>
      <c r="V70" s="171">
        <v>0</v>
      </c>
      <c r="W70" s="93">
        <f t="shared" ref="W70" si="166">V70+U70</f>
        <v>4390762</v>
      </c>
      <c r="X70" s="91">
        <v>0</v>
      </c>
      <c r="Y70" s="171">
        <v>6751955</v>
      </c>
      <c r="Z70" s="93">
        <f t="shared" ref="Z70" si="167">Y70+X70</f>
        <v>6751955</v>
      </c>
      <c r="AA70" s="91">
        <v>0</v>
      </c>
      <c r="AB70" s="92">
        <v>7427149</v>
      </c>
      <c r="AC70" s="93">
        <f t="shared" ref="AC70" si="168">AB70+AA70</f>
        <v>7427149</v>
      </c>
      <c r="AD70" s="91">
        <v>0</v>
      </c>
      <c r="AE70" s="92">
        <v>8169865</v>
      </c>
      <c r="AF70" s="93">
        <f t="shared" ref="AF70" si="169">AE70+AD70</f>
        <v>8169865</v>
      </c>
      <c r="AG70" s="91">
        <v>0</v>
      </c>
      <c r="AH70" s="92">
        <v>0</v>
      </c>
      <c r="AI70" s="93">
        <f t="shared" ref="AI70" si="170">AH70+AG70</f>
        <v>0</v>
      </c>
      <c r="AJ70" s="91">
        <v>0</v>
      </c>
      <c r="AK70" s="92">
        <v>0</v>
      </c>
      <c r="AL70" s="93">
        <f t="shared" ref="AL70" si="171">AK70+AJ70</f>
        <v>0</v>
      </c>
      <c r="AM70" s="91">
        <v>0</v>
      </c>
      <c r="AN70" s="92">
        <v>0</v>
      </c>
      <c r="AO70" s="93">
        <f t="shared" ref="AO70" si="172">AN70+AM70</f>
        <v>0</v>
      </c>
      <c r="AP70" s="91">
        <v>0</v>
      </c>
      <c r="AQ70" s="92">
        <v>0</v>
      </c>
      <c r="AR70" s="93">
        <f t="shared" ref="AR70" si="173">AQ70+AP70</f>
        <v>0</v>
      </c>
      <c r="AS70" s="91">
        <v>0</v>
      </c>
      <c r="AT70" s="177">
        <v>0</v>
      </c>
      <c r="AU70" s="93">
        <f t="shared" ref="AU70" si="174">AT70+AS70</f>
        <v>0</v>
      </c>
      <c r="AV70" s="91">
        <v>0</v>
      </c>
      <c r="AW70" s="177">
        <v>0</v>
      </c>
      <c r="AX70" s="93">
        <f t="shared" ref="AX70" si="175">AW70+AV70</f>
        <v>0</v>
      </c>
      <c r="AY70" s="91">
        <v>0</v>
      </c>
      <c r="AZ70" s="177">
        <v>0</v>
      </c>
      <c r="BA70" s="93">
        <f t="shared" ref="BA70" si="176">AZ70+AY70</f>
        <v>0</v>
      </c>
      <c r="BB70" s="91">
        <v>0</v>
      </c>
      <c r="BC70" s="177">
        <v>0</v>
      </c>
      <c r="BD70" s="93">
        <f t="shared" ref="BD70" si="177">BC70+BB70</f>
        <v>0</v>
      </c>
      <c r="BE70" s="91">
        <v>0</v>
      </c>
      <c r="BF70" s="177">
        <v>0</v>
      </c>
      <c r="BG70" s="93">
        <f t="shared" ref="BG70" si="178">BF70+BE70</f>
        <v>0</v>
      </c>
      <c r="BH70" s="91"/>
      <c r="BI70" s="92">
        <f t="shared" ref="BI70" si="179">J70+M70+P70+S70+V70+Y70+AB70+AE70+AH70+AK70+AN70</f>
        <v>22348969</v>
      </c>
      <c r="BJ70" s="141">
        <f t="shared" ref="BJ70" si="180">BI70+BH70</f>
        <v>22348969</v>
      </c>
      <c r="BK70" s="91">
        <v>15748341</v>
      </c>
      <c r="BL70" s="92">
        <v>0</v>
      </c>
      <c r="BM70" s="93">
        <f>BL70+BK70</f>
        <v>15748341</v>
      </c>
      <c r="BN70" s="189">
        <f>BM70+BJ70</f>
        <v>38097310</v>
      </c>
    </row>
    <row r="71" spans="1:66" s="4" customFormat="1" ht="57" customHeight="1" thickBot="1">
      <c r="A71" s="353"/>
      <c r="B71" s="355"/>
      <c r="C71" s="357"/>
      <c r="D71" s="379" t="s">
        <v>5</v>
      </c>
      <c r="E71" s="380"/>
      <c r="F71" s="148">
        <f>F70</f>
        <v>15748341</v>
      </c>
      <c r="G71" s="124">
        <f t="shared" ref="G71:BL71" si="181">G70</f>
        <v>22348969</v>
      </c>
      <c r="H71" s="125">
        <f t="shared" si="181"/>
        <v>38097310</v>
      </c>
      <c r="I71" s="123">
        <f t="shared" si="181"/>
        <v>0</v>
      </c>
      <c r="J71" s="124">
        <f t="shared" si="181"/>
        <v>0</v>
      </c>
      <c r="K71" s="125">
        <f t="shared" si="181"/>
        <v>0</v>
      </c>
      <c r="L71" s="123">
        <f t="shared" si="181"/>
        <v>0</v>
      </c>
      <c r="M71" s="124">
        <f t="shared" si="181"/>
        <v>0</v>
      </c>
      <c r="N71" s="125">
        <f t="shared" si="181"/>
        <v>0</v>
      </c>
      <c r="O71" s="123">
        <f t="shared" si="181"/>
        <v>0</v>
      </c>
      <c r="P71" s="124">
        <f t="shared" si="181"/>
        <v>0</v>
      </c>
      <c r="Q71" s="125">
        <f t="shared" si="181"/>
        <v>0</v>
      </c>
      <c r="R71" s="123">
        <f t="shared" si="181"/>
        <v>0</v>
      </c>
      <c r="S71" s="124">
        <f t="shared" si="181"/>
        <v>0</v>
      </c>
      <c r="T71" s="125">
        <f t="shared" si="181"/>
        <v>0</v>
      </c>
      <c r="U71" s="123">
        <f t="shared" si="181"/>
        <v>4390762</v>
      </c>
      <c r="V71" s="124">
        <f t="shared" si="181"/>
        <v>0</v>
      </c>
      <c r="W71" s="125">
        <f t="shared" si="181"/>
        <v>4390762</v>
      </c>
      <c r="X71" s="123">
        <f t="shared" si="181"/>
        <v>0</v>
      </c>
      <c r="Y71" s="124">
        <f t="shared" si="181"/>
        <v>6751955</v>
      </c>
      <c r="Z71" s="125">
        <f t="shared" si="181"/>
        <v>6751955</v>
      </c>
      <c r="AA71" s="123">
        <f t="shared" si="181"/>
        <v>0</v>
      </c>
      <c r="AB71" s="124">
        <f t="shared" si="181"/>
        <v>7427149</v>
      </c>
      <c r="AC71" s="125">
        <f t="shared" si="181"/>
        <v>7427149</v>
      </c>
      <c r="AD71" s="123">
        <f t="shared" si="181"/>
        <v>0</v>
      </c>
      <c r="AE71" s="124">
        <f t="shared" si="181"/>
        <v>8169865</v>
      </c>
      <c r="AF71" s="125">
        <f t="shared" si="181"/>
        <v>8169865</v>
      </c>
      <c r="AG71" s="123">
        <f t="shared" si="181"/>
        <v>0</v>
      </c>
      <c r="AH71" s="124">
        <f t="shared" si="181"/>
        <v>0</v>
      </c>
      <c r="AI71" s="125">
        <f t="shared" si="181"/>
        <v>0</v>
      </c>
      <c r="AJ71" s="123">
        <f t="shared" si="181"/>
        <v>0</v>
      </c>
      <c r="AK71" s="124">
        <f t="shared" si="181"/>
        <v>0</v>
      </c>
      <c r="AL71" s="125">
        <f t="shared" si="181"/>
        <v>0</v>
      </c>
      <c r="AM71" s="123">
        <f t="shared" si="181"/>
        <v>0</v>
      </c>
      <c r="AN71" s="124">
        <f t="shared" si="181"/>
        <v>0</v>
      </c>
      <c r="AO71" s="125">
        <f t="shared" si="181"/>
        <v>0</v>
      </c>
      <c r="AP71" s="123">
        <f t="shared" si="181"/>
        <v>0</v>
      </c>
      <c r="AQ71" s="124">
        <f t="shared" si="181"/>
        <v>0</v>
      </c>
      <c r="AR71" s="125">
        <f t="shared" si="181"/>
        <v>0</v>
      </c>
      <c r="AS71" s="123">
        <f t="shared" si="181"/>
        <v>0</v>
      </c>
      <c r="AT71" s="124">
        <f t="shared" si="181"/>
        <v>0</v>
      </c>
      <c r="AU71" s="125">
        <f t="shared" si="181"/>
        <v>0</v>
      </c>
      <c r="AV71" s="123">
        <f t="shared" si="181"/>
        <v>0</v>
      </c>
      <c r="AW71" s="124">
        <f t="shared" si="181"/>
        <v>0</v>
      </c>
      <c r="AX71" s="125">
        <f t="shared" si="181"/>
        <v>0</v>
      </c>
      <c r="AY71" s="123">
        <f t="shared" si="181"/>
        <v>0</v>
      </c>
      <c r="AZ71" s="124">
        <f t="shared" si="181"/>
        <v>0</v>
      </c>
      <c r="BA71" s="125">
        <f t="shared" si="181"/>
        <v>0</v>
      </c>
      <c r="BB71" s="123">
        <f t="shared" si="181"/>
        <v>0</v>
      </c>
      <c r="BC71" s="124">
        <f t="shared" si="181"/>
        <v>0</v>
      </c>
      <c r="BD71" s="125">
        <f t="shared" si="181"/>
        <v>0</v>
      </c>
      <c r="BE71" s="123">
        <f t="shared" si="181"/>
        <v>0</v>
      </c>
      <c r="BF71" s="124">
        <f t="shared" si="181"/>
        <v>0</v>
      </c>
      <c r="BG71" s="125">
        <f t="shared" si="181"/>
        <v>0</v>
      </c>
      <c r="BH71" s="123">
        <f t="shared" si="181"/>
        <v>0</v>
      </c>
      <c r="BI71" s="124">
        <f t="shared" si="181"/>
        <v>22348969</v>
      </c>
      <c r="BJ71" s="135">
        <f t="shared" si="181"/>
        <v>22348969</v>
      </c>
      <c r="BK71" s="123">
        <f t="shared" si="181"/>
        <v>15748341</v>
      </c>
      <c r="BL71" s="124">
        <f t="shared" si="181"/>
        <v>0</v>
      </c>
      <c r="BM71" s="125">
        <f>BM70</f>
        <v>15748341</v>
      </c>
      <c r="BN71" s="190">
        <f t="shared" ref="BN71" si="182">BN70</f>
        <v>38097310</v>
      </c>
    </row>
    <row r="72" spans="1:66" s="4" customFormat="1" ht="54.75" customHeight="1">
      <c r="A72" s="388">
        <v>15</v>
      </c>
      <c r="B72" s="363" t="s">
        <v>49</v>
      </c>
      <c r="C72" s="356" t="s">
        <v>30</v>
      </c>
      <c r="D72" s="221" t="s">
        <v>16</v>
      </c>
      <c r="E72" s="394" t="s">
        <v>23</v>
      </c>
      <c r="F72" s="14">
        <v>2273397</v>
      </c>
      <c r="G72" s="207">
        <v>15149008</v>
      </c>
      <c r="H72" s="40">
        <f>G72+F72</f>
        <v>17422405</v>
      </c>
      <c r="I72" s="14"/>
      <c r="J72" s="39"/>
      <c r="K72" s="40">
        <f>J72+I72</f>
        <v>0</v>
      </c>
      <c r="L72" s="14">
        <v>0</v>
      </c>
      <c r="M72" s="41">
        <v>0</v>
      </c>
      <c r="N72" s="40">
        <f>M72+L72</f>
        <v>0</v>
      </c>
      <c r="O72" s="41"/>
      <c r="P72" s="41"/>
      <c r="Q72" s="40"/>
      <c r="R72" s="14"/>
      <c r="S72" s="39"/>
      <c r="T72" s="40">
        <f>R72+S72</f>
        <v>0</v>
      </c>
      <c r="U72" s="14">
        <v>103520</v>
      </c>
      <c r="V72" s="39">
        <v>0</v>
      </c>
      <c r="W72" s="40">
        <f>U72+V72</f>
        <v>103520</v>
      </c>
      <c r="X72" s="14">
        <v>0</v>
      </c>
      <c r="Y72" s="207">
        <v>15149008</v>
      </c>
      <c r="Z72" s="40">
        <f>X72+Y72</f>
        <v>15149008</v>
      </c>
      <c r="AA72" s="14">
        <v>0</v>
      </c>
      <c r="AB72" s="39">
        <v>0</v>
      </c>
      <c r="AC72" s="40">
        <f>AA72+AB72</f>
        <v>0</v>
      </c>
      <c r="AD72" s="14">
        <v>0</v>
      </c>
      <c r="AE72" s="39">
        <v>0</v>
      </c>
      <c r="AF72" s="40">
        <f>AD72+AE72</f>
        <v>0</v>
      </c>
      <c r="AG72" s="14">
        <v>0</v>
      </c>
      <c r="AH72" s="39">
        <v>0</v>
      </c>
      <c r="AI72" s="40">
        <f>AG72+AH72</f>
        <v>0</v>
      </c>
      <c r="AJ72" s="14">
        <v>0</v>
      </c>
      <c r="AK72" s="39">
        <v>0</v>
      </c>
      <c r="AL72" s="40">
        <f>AJ72+AK72</f>
        <v>0</v>
      </c>
      <c r="AM72" s="14"/>
      <c r="AN72" s="208"/>
      <c r="AO72" s="209"/>
      <c r="AP72" s="14"/>
      <c r="AQ72" s="208"/>
      <c r="AR72" s="209"/>
      <c r="AS72" s="14"/>
      <c r="AT72" s="208"/>
      <c r="AU72" s="209"/>
      <c r="AV72" s="14"/>
      <c r="AW72" s="208"/>
      <c r="AX72" s="209"/>
      <c r="AY72" s="14"/>
      <c r="AZ72" s="208"/>
      <c r="BA72" s="209"/>
      <c r="BB72" s="14"/>
      <c r="BC72" s="208"/>
      <c r="BD72" s="209"/>
      <c r="BE72" s="14"/>
      <c r="BF72" s="208"/>
      <c r="BG72" s="209"/>
      <c r="BH72" s="42">
        <f t="shared" ref="BH72:BJ73" si="183">I72+L72+O72+R72+U72+X72+AA72+AD72+AG72+AJ72+AM72</f>
        <v>103520</v>
      </c>
      <c r="BI72" s="43">
        <f t="shared" si="183"/>
        <v>15149008</v>
      </c>
      <c r="BJ72" s="40">
        <f t="shared" si="183"/>
        <v>15252528</v>
      </c>
      <c r="BK72" s="14">
        <v>2169877</v>
      </c>
      <c r="BL72" s="39"/>
      <c r="BM72" s="40">
        <f>BL72+BK72</f>
        <v>2169877</v>
      </c>
      <c r="BN72" s="44">
        <f>BM72+BJ72</f>
        <v>17422405</v>
      </c>
    </row>
    <row r="73" spans="1:66" ht="51.75" customHeight="1">
      <c r="A73" s="389"/>
      <c r="B73" s="364"/>
      <c r="C73" s="366"/>
      <c r="D73" s="222" t="s">
        <v>50</v>
      </c>
      <c r="E73" s="387"/>
      <c r="F73" s="210">
        <v>6000000</v>
      </c>
      <c r="G73" s="211">
        <v>0</v>
      </c>
      <c r="H73" s="191">
        <f>G73+F73</f>
        <v>6000000</v>
      </c>
      <c r="I73" s="210"/>
      <c r="J73" s="212"/>
      <c r="K73" s="191">
        <f>J73+I73</f>
        <v>0</v>
      </c>
      <c r="L73" s="210">
        <v>0</v>
      </c>
      <c r="M73" s="211">
        <v>0</v>
      </c>
      <c r="N73" s="191">
        <f>M73+L73</f>
        <v>0</v>
      </c>
      <c r="O73" s="213"/>
      <c r="P73" s="213"/>
      <c r="Q73" s="191"/>
      <c r="R73" s="214"/>
      <c r="S73" s="213"/>
      <c r="T73" s="191">
        <f>R73+S73</f>
        <v>0</v>
      </c>
      <c r="U73" s="214">
        <v>179970</v>
      </c>
      <c r="V73" s="215">
        <v>0</v>
      </c>
      <c r="W73" s="191">
        <f>U73+V73</f>
        <v>179970</v>
      </c>
      <c r="X73" s="214">
        <v>5820030</v>
      </c>
      <c r="Y73" s="215">
        <v>0</v>
      </c>
      <c r="Z73" s="191">
        <f>X73+Y73</f>
        <v>5820030</v>
      </c>
      <c r="AA73" s="214">
        <v>0</v>
      </c>
      <c r="AB73" s="215">
        <v>0</v>
      </c>
      <c r="AC73" s="191">
        <f>AA73+AB73</f>
        <v>0</v>
      </c>
      <c r="AD73" s="214">
        <v>0</v>
      </c>
      <c r="AE73" s="215">
        <v>0</v>
      </c>
      <c r="AF73" s="191">
        <f>AD73+AE73</f>
        <v>0</v>
      </c>
      <c r="AG73" s="214">
        <v>0</v>
      </c>
      <c r="AH73" s="215">
        <v>0</v>
      </c>
      <c r="AI73" s="191">
        <f>AG73+AH73</f>
        <v>0</v>
      </c>
      <c r="AJ73" s="214">
        <v>0</v>
      </c>
      <c r="AK73" s="215">
        <v>0</v>
      </c>
      <c r="AL73" s="191">
        <f>AJ73+AK73</f>
        <v>0</v>
      </c>
      <c r="AM73" s="214"/>
      <c r="AN73" s="213"/>
      <c r="AO73" s="191">
        <f>AM73+AN73</f>
        <v>0</v>
      </c>
      <c r="AP73" s="214"/>
      <c r="AQ73" s="213"/>
      <c r="AR73" s="216"/>
      <c r="AS73" s="214"/>
      <c r="AT73" s="213"/>
      <c r="AU73" s="216"/>
      <c r="AV73" s="214"/>
      <c r="AW73" s="213"/>
      <c r="AX73" s="216"/>
      <c r="AY73" s="214"/>
      <c r="AZ73" s="213"/>
      <c r="BA73" s="216"/>
      <c r="BB73" s="214"/>
      <c r="BC73" s="213"/>
      <c r="BD73" s="216"/>
      <c r="BE73" s="214"/>
      <c r="BF73" s="213"/>
      <c r="BG73" s="216"/>
      <c r="BH73" s="210">
        <f t="shared" si="183"/>
        <v>6000000</v>
      </c>
      <c r="BI73" s="211">
        <f t="shared" si="183"/>
        <v>0</v>
      </c>
      <c r="BJ73" s="191">
        <f t="shared" si="183"/>
        <v>6000000</v>
      </c>
      <c r="BK73" s="210">
        <v>0</v>
      </c>
      <c r="BL73" s="212"/>
      <c r="BM73" s="191">
        <f>BL73+BK73</f>
        <v>0</v>
      </c>
      <c r="BN73" s="217">
        <f>BM73+BJ73</f>
        <v>6000000</v>
      </c>
    </row>
    <row r="74" spans="1:66" s="4" customFormat="1" ht="45" customHeight="1" thickBot="1">
      <c r="A74" s="390"/>
      <c r="B74" s="365"/>
      <c r="C74" s="357"/>
      <c r="D74" s="379" t="s">
        <v>5</v>
      </c>
      <c r="E74" s="380"/>
      <c r="F74" s="45">
        <f t="shared" ref="F74:N74" si="184">F73+F72</f>
        <v>8273397</v>
      </c>
      <c r="G74" s="46">
        <f t="shared" si="184"/>
        <v>15149008</v>
      </c>
      <c r="H74" s="47">
        <f t="shared" si="184"/>
        <v>23422405</v>
      </c>
      <c r="I74" s="45">
        <f t="shared" si="184"/>
        <v>0</v>
      </c>
      <c r="J74" s="46">
        <f t="shared" si="184"/>
        <v>0</v>
      </c>
      <c r="K74" s="47">
        <f t="shared" si="184"/>
        <v>0</v>
      </c>
      <c r="L74" s="45">
        <f t="shared" si="184"/>
        <v>0</v>
      </c>
      <c r="M74" s="46">
        <f t="shared" si="184"/>
        <v>0</v>
      </c>
      <c r="N74" s="47">
        <f t="shared" si="184"/>
        <v>0</v>
      </c>
      <c r="O74" s="45"/>
      <c r="P74" s="46"/>
      <c r="Q74" s="47"/>
      <c r="R74" s="45">
        <f t="shared" ref="R74:BN74" si="185">R73+R72</f>
        <v>0</v>
      </c>
      <c r="S74" s="46">
        <f t="shared" si="185"/>
        <v>0</v>
      </c>
      <c r="T74" s="47">
        <f t="shared" si="185"/>
        <v>0</v>
      </c>
      <c r="U74" s="45">
        <f t="shared" si="185"/>
        <v>283490</v>
      </c>
      <c r="V74" s="46">
        <f t="shared" si="185"/>
        <v>0</v>
      </c>
      <c r="W74" s="47">
        <f t="shared" si="185"/>
        <v>283490</v>
      </c>
      <c r="X74" s="45">
        <f t="shared" si="185"/>
        <v>5820030</v>
      </c>
      <c r="Y74" s="46">
        <f t="shared" si="185"/>
        <v>15149008</v>
      </c>
      <c r="Z74" s="47">
        <f t="shared" si="185"/>
        <v>20969038</v>
      </c>
      <c r="AA74" s="45">
        <f t="shared" si="185"/>
        <v>0</v>
      </c>
      <c r="AB74" s="46">
        <f t="shared" si="185"/>
        <v>0</v>
      </c>
      <c r="AC74" s="47">
        <f t="shared" si="185"/>
        <v>0</v>
      </c>
      <c r="AD74" s="45">
        <f t="shared" si="185"/>
        <v>0</v>
      </c>
      <c r="AE74" s="46">
        <f t="shared" si="185"/>
        <v>0</v>
      </c>
      <c r="AF74" s="47">
        <f t="shared" si="185"/>
        <v>0</v>
      </c>
      <c r="AG74" s="45">
        <f t="shared" si="185"/>
        <v>0</v>
      </c>
      <c r="AH74" s="46">
        <f t="shared" si="185"/>
        <v>0</v>
      </c>
      <c r="AI74" s="47">
        <f t="shared" si="185"/>
        <v>0</v>
      </c>
      <c r="AJ74" s="45">
        <f t="shared" si="185"/>
        <v>0</v>
      </c>
      <c r="AK74" s="46">
        <f t="shared" si="185"/>
        <v>0</v>
      </c>
      <c r="AL74" s="47">
        <f t="shared" si="185"/>
        <v>0</v>
      </c>
      <c r="AM74" s="45">
        <f t="shared" si="185"/>
        <v>0</v>
      </c>
      <c r="AN74" s="46">
        <f t="shared" si="185"/>
        <v>0</v>
      </c>
      <c r="AO74" s="47">
        <f t="shared" si="185"/>
        <v>0</v>
      </c>
      <c r="AP74" s="45">
        <f t="shared" si="185"/>
        <v>0</v>
      </c>
      <c r="AQ74" s="45">
        <f t="shared" si="185"/>
        <v>0</v>
      </c>
      <c r="AR74" s="218">
        <f t="shared" si="185"/>
        <v>0</v>
      </c>
      <c r="AS74" s="45">
        <f t="shared" si="185"/>
        <v>0</v>
      </c>
      <c r="AT74" s="45">
        <f t="shared" si="185"/>
        <v>0</v>
      </c>
      <c r="AU74" s="218">
        <f t="shared" si="185"/>
        <v>0</v>
      </c>
      <c r="AV74" s="45">
        <f t="shared" si="185"/>
        <v>0</v>
      </c>
      <c r="AW74" s="45">
        <f t="shared" si="185"/>
        <v>0</v>
      </c>
      <c r="AX74" s="218">
        <f t="shared" si="185"/>
        <v>0</v>
      </c>
      <c r="AY74" s="45">
        <f t="shared" si="185"/>
        <v>0</v>
      </c>
      <c r="AZ74" s="45">
        <f t="shared" si="185"/>
        <v>0</v>
      </c>
      <c r="BA74" s="218">
        <f t="shared" si="185"/>
        <v>0</v>
      </c>
      <c r="BB74" s="45">
        <f t="shared" si="185"/>
        <v>0</v>
      </c>
      <c r="BC74" s="45">
        <f t="shared" si="185"/>
        <v>0</v>
      </c>
      <c r="BD74" s="218">
        <f t="shared" si="185"/>
        <v>0</v>
      </c>
      <c r="BE74" s="45">
        <f t="shared" si="185"/>
        <v>0</v>
      </c>
      <c r="BF74" s="45">
        <f t="shared" si="185"/>
        <v>0</v>
      </c>
      <c r="BG74" s="218">
        <f t="shared" si="185"/>
        <v>0</v>
      </c>
      <c r="BH74" s="45">
        <f t="shared" si="185"/>
        <v>6103520</v>
      </c>
      <c r="BI74" s="46">
        <f t="shared" si="185"/>
        <v>15149008</v>
      </c>
      <c r="BJ74" s="47">
        <f t="shared" si="185"/>
        <v>21252528</v>
      </c>
      <c r="BK74" s="45">
        <f t="shared" si="185"/>
        <v>2169877</v>
      </c>
      <c r="BL74" s="46">
        <f t="shared" si="185"/>
        <v>0</v>
      </c>
      <c r="BM74" s="47">
        <f t="shared" si="185"/>
        <v>2169877</v>
      </c>
      <c r="BN74" s="219">
        <f t="shared" si="185"/>
        <v>23422405</v>
      </c>
    </row>
    <row r="75" spans="1:66" s="4" customFormat="1" ht="45" customHeight="1">
      <c r="A75" s="388">
        <v>16</v>
      </c>
      <c r="B75" s="363" t="s">
        <v>48</v>
      </c>
      <c r="C75" s="356" t="s">
        <v>61</v>
      </c>
      <c r="D75" s="237" t="s">
        <v>16</v>
      </c>
      <c r="E75" s="394" t="s">
        <v>23</v>
      </c>
      <c r="F75" s="14">
        <v>5000000</v>
      </c>
      <c r="G75" s="207">
        <v>4356288</v>
      </c>
      <c r="H75" s="40">
        <f>G75+F75</f>
        <v>9356288</v>
      </c>
      <c r="I75" s="14"/>
      <c r="J75" s="39"/>
      <c r="K75" s="40">
        <f>J75+I75</f>
        <v>0</v>
      </c>
      <c r="L75" s="14">
        <v>0</v>
      </c>
      <c r="M75" s="41">
        <v>0</v>
      </c>
      <c r="N75" s="40">
        <f>M75+L75</f>
        <v>0</v>
      </c>
      <c r="O75" s="41"/>
      <c r="P75" s="41"/>
      <c r="Q75" s="40"/>
      <c r="R75" s="14"/>
      <c r="S75" s="39"/>
      <c r="T75" s="40">
        <f>R75+S75</f>
        <v>0</v>
      </c>
      <c r="U75" s="14">
        <v>0</v>
      </c>
      <c r="V75" s="41">
        <v>0</v>
      </c>
      <c r="W75" s="40">
        <f>U75+V75</f>
        <v>0</v>
      </c>
      <c r="X75" s="14">
        <v>5000000</v>
      </c>
      <c r="Y75" s="207">
        <v>4356288</v>
      </c>
      <c r="Z75" s="40">
        <f>X75+Y75</f>
        <v>9356288</v>
      </c>
      <c r="AA75" s="14">
        <v>0</v>
      </c>
      <c r="AB75" s="39">
        <v>0</v>
      </c>
      <c r="AC75" s="40">
        <f>AA75+AB75</f>
        <v>0</v>
      </c>
      <c r="AD75" s="14">
        <v>0</v>
      </c>
      <c r="AE75" s="39">
        <v>0</v>
      </c>
      <c r="AF75" s="40">
        <f>AD75+AE75</f>
        <v>0</v>
      </c>
      <c r="AG75" s="14">
        <v>0</v>
      </c>
      <c r="AH75" s="39">
        <v>0</v>
      </c>
      <c r="AI75" s="40">
        <f>AG75+AH75</f>
        <v>0</v>
      </c>
      <c r="AJ75" s="14">
        <v>0</v>
      </c>
      <c r="AK75" s="39">
        <v>0</v>
      </c>
      <c r="AL75" s="40">
        <f>AJ75+AK75</f>
        <v>0</v>
      </c>
      <c r="AM75" s="14"/>
      <c r="AN75" s="208"/>
      <c r="AO75" s="209"/>
      <c r="AP75" s="14"/>
      <c r="AQ75" s="208"/>
      <c r="AR75" s="209"/>
      <c r="AS75" s="14"/>
      <c r="AT75" s="208"/>
      <c r="AU75" s="209"/>
      <c r="AV75" s="14"/>
      <c r="AW75" s="208"/>
      <c r="AX75" s="209"/>
      <c r="AY75" s="14"/>
      <c r="AZ75" s="208"/>
      <c r="BA75" s="209"/>
      <c r="BB75" s="14"/>
      <c r="BC75" s="208"/>
      <c r="BD75" s="209"/>
      <c r="BE75" s="14"/>
      <c r="BF75" s="208"/>
      <c r="BG75" s="209"/>
      <c r="BH75" s="42">
        <f t="shared" ref="BH75:BJ76" si="186">I75+L75+O75+R75+U75+X75+AA75+AD75+AG75+AJ75+AM75</f>
        <v>5000000</v>
      </c>
      <c r="BI75" s="43">
        <f t="shared" si="186"/>
        <v>4356288</v>
      </c>
      <c r="BJ75" s="40">
        <f t="shared" si="186"/>
        <v>9356288</v>
      </c>
      <c r="BK75" s="14">
        <v>0</v>
      </c>
      <c r="BL75" s="39"/>
      <c r="BM75" s="40">
        <f>BL75+BK75</f>
        <v>0</v>
      </c>
      <c r="BN75" s="44">
        <f>BM75+BJ75</f>
        <v>9356288</v>
      </c>
    </row>
    <row r="76" spans="1:66" ht="45" customHeight="1">
      <c r="A76" s="389"/>
      <c r="B76" s="364"/>
      <c r="C76" s="366"/>
      <c r="D76" s="176" t="s">
        <v>50</v>
      </c>
      <c r="E76" s="387"/>
      <c r="F76" s="210">
        <v>4000000</v>
      </c>
      <c r="G76" s="211">
        <v>0</v>
      </c>
      <c r="H76" s="191">
        <f>G76+F76</f>
        <v>4000000</v>
      </c>
      <c r="I76" s="210"/>
      <c r="J76" s="212"/>
      <c r="K76" s="191">
        <f>J76+I76</f>
        <v>0</v>
      </c>
      <c r="L76" s="210">
        <v>0</v>
      </c>
      <c r="M76" s="211">
        <v>0</v>
      </c>
      <c r="N76" s="191">
        <f>M76+L76</f>
        <v>0</v>
      </c>
      <c r="O76" s="213"/>
      <c r="P76" s="213"/>
      <c r="Q76" s="191"/>
      <c r="R76" s="214"/>
      <c r="S76" s="213"/>
      <c r="T76" s="191">
        <f>R76+S76</f>
        <v>0</v>
      </c>
      <c r="U76" s="214">
        <v>1349280</v>
      </c>
      <c r="V76" s="215">
        <v>0</v>
      </c>
      <c r="W76" s="191">
        <f>U76+V76</f>
        <v>1349280</v>
      </c>
      <c r="X76" s="214">
        <v>2650720</v>
      </c>
      <c r="Y76" s="215">
        <v>0</v>
      </c>
      <c r="Z76" s="191">
        <f>X76+Y76</f>
        <v>2650720</v>
      </c>
      <c r="AA76" s="214">
        <v>0</v>
      </c>
      <c r="AB76" s="215">
        <v>0</v>
      </c>
      <c r="AC76" s="191">
        <f>AA76+AB76</f>
        <v>0</v>
      </c>
      <c r="AD76" s="214">
        <v>0</v>
      </c>
      <c r="AE76" s="215">
        <v>0</v>
      </c>
      <c r="AF76" s="191">
        <f>AD76+AE76</f>
        <v>0</v>
      </c>
      <c r="AG76" s="214">
        <v>0</v>
      </c>
      <c r="AH76" s="215">
        <v>0</v>
      </c>
      <c r="AI76" s="191">
        <f>AG76+AH76</f>
        <v>0</v>
      </c>
      <c r="AJ76" s="214">
        <v>0</v>
      </c>
      <c r="AK76" s="215">
        <v>0</v>
      </c>
      <c r="AL76" s="191">
        <f>AJ76+AK76</f>
        <v>0</v>
      </c>
      <c r="AM76" s="214"/>
      <c r="AN76" s="213"/>
      <c r="AO76" s="191">
        <f>AM76+AN76</f>
        <v>0</v>
      </c>
      <c r="AP76" s="214"/>
      <c r="AQ76" s="213"/>
      <c r="AR76" s="216"/>
      <c r="AS76" s="214"/>
      <c r="AT76" s="213"/>
      <c r="AU76" s="216"/>
      <c r="AV76" s="214"/>
      <c r="AW76" s="213"/>
      <c r="AX76" s="216"/>
      <c r="AY76" s="214"/>
      <c r="AZ76" s="213"/>
      <c r="BA76" s="216"/>
      <c r="BB76" s="214"/>
      <c r="BC76" s="213"/>
      <c r="BD76" s="216"/>
      <c r="BE76" s="214"/>
      <c r="BF76" s="213"/>
      <c r="BG76" s="216"/>
      <c r="BH76" s="210">
        <f t="shared" si="186"/>
        <v>4000000</v>
      </c>
      <c r="BI76" s="211">
        <f t="shared" si="186"/>
        <v>0</v>
      </c>
      <c r="BJ76" s="191">
        <f t="shared" si="186"/>
        <v>4000000</v>
      </c>
      <c r="BK76" s="210">
        <v>0</v>
      </c>
      <c r="BL76" s="212"/>
      <c r="BM76" s="191">
        <f>BL76+BK76</f>
        <v>0</v>
      </c>
      <c r="BN76" s="217">
        <f>BM76+BJ76</f>
        <v>4000000</v>
      </c>
    </row>
    <row r="77" spans="1:66" s="4" customFormat="1" ht="45" customHeight="1" thickBot="1">
      <c r="A77" s="390"/>
      <c r="B77" s="365"/>
      <c r="C77" s="357"/>
      <c r="D77" s="379" t="s">
        <v>5</v>
      </c>
      <c r="E77" s="380"/>
      <c r="F77" s="45">
        <f t="shared" ref="F77:N77" si="187">F76+F75</f>
        <v>9000000</v>
      </c>
      <c r="G77" s="46">
        <f t="shared" si="187"/>
        <v>4356288</v>
      </c>
      <c r="H77" s="47">
        <f t="shared" si="187"/>
        <v>13356288</v>
      </c>
      <c r="I77" s="45">
        <f t="shared" si="187"/>
        <v>0</v>
      </c>
      <c r="J77" s="46">
        <f t="shared" si="187"/>
        <v>0</v>
      </c>
      <c r="K77" s="47">
        <f t="shared" si="187"/>
        <v>0</v>
      </c>
      <c r="L77" s="45">
        <f t="shared" si="187"/>
        <v>0</v>
      </c>
      <c r="M77" s="46">
        <f t="shared" si="187"/>
        <v>0</v>
      </c>
      <c r="N77" s="47">
        <f t="shared" si="187"/>
        <v>0</v>
      </c>
      <c r="O77" s="45"/>
      <c r="P77" s="46"/>
      <c r="Q77" s="47"/>
      <c r="R77" s="45">
        <f t="shared" ref="R77:BN77" si="188">R76+R75</f>
        <v>0</v>
      </c>
      <c r="S77" s="46">
        <f t="shared" si="188"/>
        <v>0</v>
      </c>
      <c r="T77" s="47">
        <f t="shared" si="188"/>
        <v>0</v>
      </c>
      <c r="U77" s="45">
        <f t="shared" si="188"/>
        <v>1349280</v>
      </c>
      <c r="V77" s="46">
        <f t="shared" si="188"/>
        <v>0</v>
      </c>
      <c r="W77" s="47">
        <f t="shared" si="188"/>
        <v>1349280</v>
      </c>
      <c r="X77" s="45">
        <f t="shared" si="188"/>
        <v>7650720</v>
      </c>
      <c r="Y77" s="46">
        <f t="shared" si="188"/>
        <v>4356288</v>
      </c>
      <c r="Z77" s="47">
        <f t="shared" si="188"/>
        <v>12007008</v>
      </c>
      <c r="AA77" s="45">
        <f t="shared" si="188"/>
        <v>0</v>
      </c>
      <c r="AB77" s="46">
        <f t="shared" si="188"/>
        <v>0</v>
      </c>
      <c r="AC77" s="47">
        <f t="shared" si="188"/>
        <v>0</v>
      </c>
      <c r="AD77" s="45">
        <f t="shared" si="188"/>
        <v>0</v>
      </c>
      <c r="AE77" s="46">
        <f t="shared" si="188"/>
        <v>0</v>
      </c>
      <c r="AF77" s="47">
        <f t="shared" si="188"/>
        <v>0</v>
      </c>
      <c r="AG77" s="45">
        <f t="shared" si="188"/>
        <v>0</v>
      </c>
      <c r="AH77" s="46">
        <f t="shared" si="188"/>
        <v>0</v>
      </c>
      <c r="AI77" s="47">
        <f t="shared" si="188"/>
        <v>0</v>
      </c>
      <c r="AJ77" s="45">
        <f t="shared" si="188"/>
        <v>0</v>
      </c>
      <c r="AK77" s="46">
        <f t="shared" si="188"/>
        <v>0</v>
      </c>
      <c r="AL77" s="47">
        <f t="shared" si="188"/>
        <v>0</v>
      </c>
      <c r="AM77" s="45">
        <f t="shared" si="188"/>
        <v>0</v>
      </c>
      <c r="AN77" s="46">
        <f t="shared" si="188"/>
        <v>0</v>
      </c>
      <c r="AO77" s="47">
        <f t="shared" si="188"/>
        <v>0</v>
      </c>
      <c r="AP77" s="45">
        <f t="shared" si="188"/>
        <v>0</v>
      </c>
      <c r="AQ77" s="45">
        <f t="shared" si="188"/>
        <v>0</v>
      </c>
      <c r="AR77" s="218">
        <f t="shared" si="188"/>
        <v>0</v>
      </c>
      <c r="AS77" s="45">
        <f t="shared" si="188"/>
        <v>0</v>
      </c>
      <c r="AT77" s="45">
        <f t="shared" si="188"/>
        <v>0</v>
      </c>
      <c r="AU77" s="218">
        <f t="shared" si="188"/>
        <v>0</v>
      </c>
      <c r="AV77" s="45">
        <f t="shared" si="188"/>
        <v>0</v>
      </c>
      <c r="AW77" s="45">
        <f t="shared" si="188"/>
        <v>0</v>
      </c>
      <c r="AX77" s="218">
        <f t="shared" si="188"/>
        <v>0</v>
      </c>
      <c r="AY77" s="45">
        <f t="shared" si="188"/>
        <v>0</v>
      </c>
      <c r="AZ77" s="45">
        <f t="shared" si="188"/>
        <v>0</v>
      </c>
      <c r="BA77" s="218">
        <f t="shared" si="188"/>
        <v>0</v>
      </c>
      <c r="BB77" s="45">
        <f t="shared" si="188"/>
        <v>0</v>
      </c>
      <c r="BC77" s="45">
        <f t="shared" si="188"/>
        <v>0</v>
      </c>
      <c r="BD77" s="218">
        <f t="shared" si="188"/>
        <v>0</v>
      </c>
      <c r="BE77" s="45">
        <f t="shared" si="188"/>
        <v>0</v>
      </c>
      <c r="BF77" s="45">
        <f t="shared" si="188"/>
        <v>0</v>
      </c>
      <c r="BG77" s="218">
        <f t="shared" si="188"/>
        <v>0</v>
      </c>
      <c r="BH77" s="45">
        <f t="shared" si="188"/>
        <v>9000000</v>
      </c>
      <c r="BI77" s="46">
        <f t="shared" si="188"/>
        <v>4356288</v>
      </c>
      <c r="BJ77" s="47">
        <f t="shared" si="188"/>
        <v>13356288</v>
      </c>
      <c r="BK77" s="45">
        <f t="shared" si="188"/>
        <v>0</v>
      </c>
      <c r="BL77" s="46">
        <f t="shared" si="188"/>
        <v>0</v>
      </c>
      <c r="BM77" s="47">
        <f t="shared" si="188"/>
        <v>0</v>
      </c>
      <c r="BN77" s="219">
        <f t="shared" si="188"/>
        <v>13356288</v>
      </c>
    </row>
    <row r="78" spans="1:66" s="4" customFormat="1" ht="42.75" customHeight="1">
      <c r="A78" s="352">
        <v>17</v>
      </c>
      <c r="B78" s="354" t="s">
        <v>40</v>
      </c>
      <c r="C78" s="356" t="s">
        <v>31</v>
      </c>
      <c r="D78" s="367" t="s">
        <v>16</v>
      </c>
      <c r="E78" s="71" t="s">
        <v>35</v>
      </c>
      <c r="F78" s="91">
        <v>15035227</v>
      </c>
      <c r="G78" s="177">
        <v>-699175</v>
      </c>
      <c r="H78" s="98">
        <f>G78+F78</f>
        <v>14336052</v>
      </c>
      <c r="I78" s="91"/>
      <c r="J78" s="92"/>
      <c r="K78" s="93">
        <v>0</v>
      </c>
      <c r="L78" s="91"/>
      <c r="M78" s="92"/>
      <c r="N78" s="93">
        <v>0</v>
      </c>
      <c r="O78" s="91"/>
      <c r="P78" s="92"/>
      <c r="Q78" s="93"/>
      <c r="R78" s="91"/>
      <c r="S78" s="177"/>
      <c r="T78" s="98">
        <f>R78+S78</f>
        <v>0</v>
      </c>
      <c r="U78" s="91">
        <v>2230000</v>
      </c>
      <c r="V78" s="177">
        <v>-699175</v>
      </c>
      <c r="W78" s="98">
        <f>U78+V78</f>
        <v>1530825</v>
      </c>
      <c r="X78" s="91">
        <v>2220000</v>
      </c>
      <c r="Y78" s="171">
        <v>0</v>
      </c>
      <c r="Z78" s="98">
        <f>X78+Y78</f>
        <v>2220000</v>
      </c>
      <c r="AA78" s="91">
        <v>950000</v>
      </c>
      <c r="AB78" s="171">
        <v>0</v>
      </c>
      <c r="AC78" s="98">
        <f>AA78+AB78</f>
        <v>950000</v>
      </c>
      <c r="AD78" s="91">
        <v>1140000</v>
      </c>
      <c r="AE78" s="171">
        <v>0</v>
      </c>
      <c r="AF78" s="101">
        <f>AD78+AE78</f>
        <v>1140000</v>
      </c>
      <c r="AG78" s="91">
        <v>1366000</v>
      </c>
      <c r="AH78" s="171">
        <v>0</v>
      </c>
      <c r="AI78" s="93">
        <f>AG78+AH78</f>
        <v>1366000</v>
      </c>
      <c r="AJ78" s="91">
        <v>1637000</v>
      </c>
      <c r="AK78" s="171">
        <v>0</v>
      </c>
      <c r="AL78" s="93">
        <f>AJ78+AK78</f>
        <v>1637000</v>
      </c>
      <c r="AM78" s="91">
        <v>1964000</v>
      </c>
      <c r="AN78" s="180">
        <v>0</v>
      </c>
      <c r="AO78" s="95">
        <f>AM78+AN78</f>
        <v>1964000</v>
      </c>
      <c r="AP78" s="91">
        <v>0</v>
      </c>
      <c r="AQ78" s="92">
        <v>0</v>
      </c>
      <c r="AR78" s="93">
        <f>AP78+AQ78</f>
        <v>0</v>
      </c>
      <c r="AS78" s="91">
        <v>0</v>
      </c>
      <c r="AT78" s="92">
        <v>0</v>
      </c>
      <c r="AU78" s="93">
        <f>AS78+AT78</f>
        <v>0</v>
      </c>
      <c r="AV78" s="91">
        <v>0</v>
      </c>
      <c r="AW78" s="92">
        <v>0</v>
      </c>
      <c r="AX78" s="93">
        <f>AV78+AW78</f>
        <v>0</v>
      </c>
      <c r="AY78" s="91">
        <v>0</v>
      </c>
      <c r="AZ78" s="92">
        <v>0</v>
      </c>
      <c r="BA78" s="93">
        <f>AY78+AZ78</f>
        <v>0</v>
      </c>
      <c r="BB78" s="91">
        <v>0</v>
      </c>
      <c r="BC78" s="92">
        <v>0</v>
      </c>
      <c r="BD78" s="93">
        <f>BB78+BC78</f>
        <v>0</v>
      </c>
      <c r="BE78" s="91">
        <v>0</v>
      </c>
      <c r="BF78" s="92">
        <v>0</v>
      </c>
      <c r="BG78" s="93">
        <f>BE78+BF78</f>
        <v>0</v>
      </c>
      <c r="BH78" s="178">
        <f t="shared" ref="BH78:BJ79" si="189">I78+L78+O78+R78+U78+X78+AA78+AD78+AG78+AJ78+AM78</f>
        <v>11507000</v>
      </c>
      <c r="BI78" s="179">
        <f t="shared" si="189"/>
        <v>-699175</v>
      </c>
      <c r="BJ78" s="98">
        <f t="shared" si="189"/>
        <v>10807825</v>
      </c>
      <c r="BK78" s="91">
        <v>3528227</v>
      </c>
      <c r="BL78" s="92">
        <v>0</v>
      </c>
      <c r="BM78" s="93">
        <f>BL78+BK78</f>
        <v>3528227</v>
      </c>
      <c r="BN78" s="153">
        <f>BM78+BJ78</f>
        <v>14336052</v>
      </c>
    </row>
    <row r="79" spans="1:66" ht="63" customHeight="1">
      <c r="A79" s="385"/>
      <c r="B79" s="377"/>
      <c r="C79" s="366"/>
      <c r="D79" s="368"/>
      <c r="E79" s="77" t="s">
        <v>23</v>
      </c>
      <c r="F79" s="96">
        <v>445516</v>
      </c>
      <c r="G79" s="111">
        <v>-95000</v>
      </c>
      <c r="H79" s="98">
        <f>G79+F79</f>
        <v>350516</v>
      </c>
      <c r="I79" s="99"/>
      <c r="J79" s="100"/>
      <c r="K79" s="101">
        <f>J79+I79</f>
        <v>0</v>
      </c>
      <c r="L79" s="96"/>
      <c r="M79" s="111"/>
      <c r="N79" s="98">
        <f>M79+L79</f>
        <v>0</v>
      </c>
      <c r="O79" s="99"/>
      <c r="P79" s="151"/>
      <c r="Q79" s="101"/>
      <c r="R79" s="96"/>
      <c r="S79" s="97"/>
      <c r="T79" s="98">
        <f>R79+S79</f>
        <v>0</v>
      </c>
      <c r="U79" s="96">
        <v>250000</v>
      </c>
      <c r="V79" s="111">
        <v>-95000</v>
      </c>
      <c r="W79" s="98">
        <f>U79+V79</f>
        <v>155000</v>
      </c>
      <c r="X79" s="96">
        <v>0</v>
      </c>
      <c r="Y79" s="97">
        <v>0</v>
      </c>
      <c r="Z79" s="98">
        <f>X79+Y79</f>
        <v>0</v>
      </c>
      <c r="AA79" s="96">
        <v>0</v>
      </c>
      <c r="AB79" s="97">
        <v>0</v>
      </c>
      <c r="AC79" s="98">
        <f>AA79+AB79</f>
        <v>0</v>
      </c>
      <c r="AD79" s="103">
        <v>0</v>
      </c>
      <c r="AE79" s="97">
        <v>0</v>
      </c>
      <c r="AF79" s="101">
        <f>AD79+AE79</f>
        <v>0</v>
      </c>
      <c r="AG79" s="96">
        <v>0</v>
      </c>
      <c r="AH79" s="114">
        <v>0</v>
      </c>
      <c r="AI79" s="98">
        <f>AG79+AH79</f>
        <v>0</v>
      </c>
      <c r="AJ79" s="96">
        <v>0</v>
      </c>
      <c r="AK79" s="114">
        <v>0</v>
      </c>
      <c r="AL79" s="98">
        <f>AJ79+AK79</f>
        <v>0</v>
      </c>
      <c r="AM79" s="103">
        <v>0</v>
      </c>
      <c r="AN79" s="104">
        <v>0</v>
      </c>
      <c r="AO79" s="101">
        <f>AM79+AN79</f>
        <v>0</v>
      </c>
      <c r="AP79" s="96">
        <v>0</v>
      </c>
      <c r="AQ79" s="114">
        <v>0</v>
      </c>
      <c r="AR79" s="98">
        <f>AP79+AQ79</f>
        <v>0</v>
      </c>
      <c r="AS79" s="96">
        <v>0</v>
      </c>
      <c r="AT79" s="114">
        <v>0</v>
      </c>
      <c r="AU79" s="98">
        <f>AS79+AT79</f>
        <v>0</v>
      </c>
      <c r="AV79" s="96">
        <v>0</v>
      </c>
      <c r="AW79" s="114">
        <v>0</v>
      </c>
      <c r="AX79" s="98">
        <f>AV79+AW79</f>
        <v>0</v>
      </c>
      <c r="AY79" s="96">
        <v>0</v>
      </c>
      <c r="AZ79" s="114">
        <v>0</v>
      </c>
      <c r="BA79" s="98">
        <f>AY79+AZ79</f>
        <v>0</v>
      </c>
      <c r="BB79" s="96">
        <v>0</v>
      </c>
      <c r="BC79" s="114">
        <v>0</v>
      </c>
      <c r="BD79" s="98">
        <f>BB79+BC79</f>
        <v>0</v>
      </c>
      <c r="BE79" s="96">
        <v>0</v>
      </c>
      <c r="BF79" s="114">
        <v>0</v>
      </c>
      <c r="BG79" s="98">
        <f>BE79+BF79</f>
        <v>0</v>
      </c>
      <c r="BH79" s="96">
        <f t="shared" si="189"/>
        <v>250000</v>
      </c>
      <c r="BI79" s="111">
        <f t="shared" si="189"/>
        <v>-95000</v>
      </c>
      <c r="BJ79" s="98">
        <f t="shared" si="189"/>
        <v>155000</v>
      </c>
      <c r="BK79" s="96">
        <v>195516</v>
      </c>
      <c r="BL79" s="97">
        <v>0</v>
      </c>
      <c r="BM79" s="98">
        <f>BL79+BK79</f>
        <v>195516</v>
      </c>
      <c r="BN79" s="154">
        <f>BM79+BJ79</f>
        <v>350516</v>
      </c>
    </row>
    <row r="80" spans="1:66" s="4" customFormat="1" ht="55.5" customHeight="1" thickBot="1">
      <c r="A80" s="353"/>
      <c r="B80" s="355"/>
      <c r="C80" s="357"/>
      <c r="D80" s="379" t="s">
        <v>5</v>
      </c>
      <c r="E80" s="380"/>
      <c r="F80" s="123">
        <f t="shared" ref="F80:N80" si="190">F79+F78</f>
        <v>15480743</v>
      </c>
      <c r="G80" s="124">
        <f t="shared" si="190"/>
        <v>-794175</v>
      </c>
      <c r="H80" s="125">
        <f t="shared" si="190"/>
        <v>14686568</v>
      </c>
      <c r="I80" s="123">
        <f t="shared" si="190"/>
        <v>0</v>
      </c>
      <c r="J80" s="124">
        <f t="shared" si="190"/>
        <v>0</v>
      </c>
      <c r="K80" s="125">
        <f t="shared" si="190"/>
        <v>0</v>
      </c>
      <c r="L80" s="123">
        <f t="shared" si="190"/>
        <v>0</v>
      </c>
      <c r="M80" s="124">
        <f t="shared" si="190"/>
        <v>0</v>
      </c>
      <c r="N80" s="125">
        <f t="shared" si="190"/>
        <v>0</v>
      </c>
      <c r="O80" s="123"/>
      <c r="P80" s="124"/>
      <c r="Q80" s="125"/>
      <c r="R80" s="123">
        <f t="shared" ref="R80:BN80" si="191">R79+R78</f>
        <v>0</v>
      </c>
      <c r="S80" s="124">
        <f t="shared" si="191"/>
        <v>0</v>
      </c>
      <c r="T80" s="125">
        <f t="shared" si="191"/>
        <v>0</v>
      </c>
      <c r="U80" s="123">
        <f t="shared" si="191"/>
        <v>2480000</v>
      </c>
      <c r="V80" s="124">
        <f t="shared" si="191"/>
        <v>-794175</v>
      </c>
      <c r="W80" s="125">
        <f t="shared" si="191"/>
        <v>1685825</v>
      </c>
      <c r="X80" s="123">
        <f t="shared" si="191"/>
        <v>2220000</v>
      </c>
      <c r="Y80" s="124">
        <f t="shared" si="191"/>
        <v>0</v>
      </c>
      <c r="Z80" s="125">
        <f t="shared" si="191"/>
        <v>2220000</v>
      </c>
      <c r="AA80" s="123">
        <f t="shared" si="191"/>
        <v>950000</v>
      </c>
      <c r="AB80" s="124">
        <f t="shared" si="191"/>
        <v>0</v>
      </c>
      <c r="AC80" s="125">
        <f t="shared" si="191"/>
        <v>950000</v>
      </c>
      <c r="AD80" s="123">
        <f t="shared" si="191"/>
        <v>1140000</v>
      </c>
      <c r="AE80" s="124">
        <f t="shared" si="191"/>
        <v>0</v>
      </c>
      <c r="AF80" s="125">
        <f t="shared" si="191"/>
        <v>1140000</v>
      </c>
      <c r="AG80" s="123">
        <f t="shared" si="191"/>
        <v>1366000</v>
      </c>
      <c r="AH80" s="124">
        <f t="shared" si="191"/>
        <v>0</v>
      </c>
      <c r="AI80" s="125">
        <f t="shared" si="191"/>
        <v>1366000</v>
      </c>
      <c r="AJ80" s="123">
        <f t="shared" si="191"/>
        <v>1637000</v>
      </c>
      <c r="AK80" s="124">
        <f t="shared" si="191"/>
        <v>0</v>
      </c>
      <c r="AL80" s="125">
        <f t="shared" si="191"/>
        <v>1637000</v>
      </c>
      <c r="AM80" s="123">
        <f t="shared" si="191"/>
        <v>1964000</v>
      </c>
      <c r="AN80" s="124">
        <f t="shared" si="191"/>
        <v>0</v>
      </c>
      <c r="AO80" s="125">
        <f t="shared" si="191"/>
        <v>1964000</v>
      </c>
      <c r="AP80" s="123">
        <f t="shared" si="191"/>
        <v>0</v>
      </c>
      <c r="AQ80" s="124">
        <f t="shared" si="191"/>
        <v>0</v>
      </c>
      <c r="AR80" s="125">
        <f t="shared" si="191"/>
        <v>0</v>
      </c>
      <c r="AS80" s="123">
        <f t="shared" si="191"/>
        <v>0</v>
      </c>
      <c r="AT80" s="124">
        <f t="shared" si="191"/>
        <v>0</v>
      </c>
      <c r="AU80" s="125">
        <f t="shared" si="191"/>
        <v>0</v>
      </c>
      <c r="AV80" s="123">
        <f t="shared" si="191"/>
        <v>0</v>
      </c>
      <c r="AW80" s="124">
        <f t="shared" si="191"/>
        <v>0</v>
      </c>
      <c r="AX80" s="125">
        <f t="shared" si="191"/>
        <v>0</v>
      </c>
      <c r="AY80" s="123">
        <f t="shared" si="191"/>
        <v>0</v>
      </c>
      <c r="AZ80" s="124">
        <f t="shared" si="191"/>
        <v>0</v>
      </c>
      <c r="BA80" s="125">
        <f t="shared" si="191"/>
        <v>0</v>
      </c>
      <c r="BB80" s="123">
        <f t="shared" si="191"/>
        <v>0</v>
      </c>
      <c r="BC80" s="124">
        <f t="shared" si="191"/>
        <v>0</v>
      </c>
      <c r="BD80" s="125">
        <f t="shared" si="191"/>
        <v>0</v>
      </c>
      <c r="BE80" s="123">
        <f t="shared" si="191"/>
        <v>0</v>
      </c>
      <c r="BF80" s="124">
        <f t="shared" si="191"/>
        <v>0</v>
      </c>
      <c r="BG80" s="125">
        <f t="shared" si="191"/>
        <v>0</v>
      </c>
      <c r="BH80" s="123">
        <f t="shared" si="191"/>
        <v>11757000</v>
      </c>
      <c r="BI80" s="124">
        <f t="shared" si="191"/>
        <v>-794175</v>
      </c>
      <c r="BJ80" s="125">
        <f t="shared" si="191"/>
        <v>10962825</v>
      </c>
      <c r="BK80" s="123">
        <f t="shared" si="191"/>
        <v>3723743</v>
      </c>
      <c r="BL80" s="124">
        <f t="shared" si="191"/>
        <v>0</v>
      </c>
      <c r="BM80" s="125">
        <f t="shared" si="191"/>
        <v>3723743</v>
      </c>
      <c r="BN80" s="126">
        <f t="shared" si="191"/>
        <v>14686568</v>
      </c>
    </row>
    <row r="81" spans="1:66" s="4" customFormat="1" ht="42.75" customHeight="1">
      <c r="A81" s="352">
        <v>18</v>
      </c>
      <c r="B81" s="354" t="s">
        <v>40</v>
      </c>
      <c r="C81" s="356" t="s">
        <v>32</v>
      </c>
      <c r="D81" s="367" t="s">
        <v>16</v>
      </c>
      <c r="E81" s="71" t="s">
        <v>35</v>
      </c>
      <c r="F81" s="91">
        <v>1405254</v>
      </c>
      <c r="G81" s="177">
        <v>-387918</v>
      </c>
      <c r="H81" s="98">
        <f>G81+F81</f>
        <v>1017336</v>
      </c>
      <c r="I81" s="91"/>
      <c r="J81" s="92"/>
      <c r="K81" s="93">
        <v>0</v>
      </c>
      <c r="L81" s="91"/>
      <c r="M81" s="92"/>
      <c r="N81" s="93">
        <v>0</v>
      </c>
      <c r="O81" s="91"/>
      <c r="P81" s="92"/>
      <c r="Q81" s="93"/>
      <c r="R81" s="91"/>
      <c r="S81" s="177"/>
      <c r="T81" s="98">
        <f>R81+S81</f>
        <v>0</v>
      </c>
      <c r="U81" s="91">
        <v>250000</v>
      </c>
      <c r="V81" s="177">
        <v>-250000</v>
      </c>
      <c r="W81" s="98">
        <f>U81+V81</f>
        <v>0</v>
      </c>
      <c r="X81" s="91">
        <v>250000</v>
      </c>
      <c r="Y81" s="171">
        <v>0</v>
      </c>
      <c r="Z81" s="98">
        <f>X81+Y81</f>
        <v>250000</v>
      </c>
      <c r="AA81" s="91">
        <v>0</v>
      </c>
      <c r="AB81" s="171">
        <v>0</v>
      </c>
      <c r="AC81" s="98">
        <f>AA81+AB81</f>
        <v>0</v>
      </c>
      <c r="AD81" s="91">
        <v>0</v>
      </c>
      <c r="AE81" s="171">
        <v>0</v>
      </c>
      <c r="AF81" s="101">
        <f>AD81+AE81</f>
        <v>0</v>
      </c>
      <c r="AG81" s="91">
        <v>0</v>
      </c>
      <c r="AH81" s="171">
        <v>0</v>
      </c>
      <c r="AI81" s="93">
        <f>AG81+AH81</f>
        <v>0</v>
      </c>
      <c r="AJ81" s="91">
        <v>0</v>
      </c>
      <c r="AK81" s="171">
        <v>0</v>
      </c>
      <c r="AL81" s="93">
        <f>AJ81+AK81</f>
        <v>0</v>
      </c>
      <c r="AM81" s="91">
        <v>0</v>
      </c>
      <c r="AN81" s="180">
        <v>0</v>
      </c>
      <c r="AO81" s="95">
        <f>AM81+AN81</f>
        <v>0</v>
      </c>
      <c r="AP81" s="91">
        <v>0</v>
      </c>
      <c r="AQ81" s="92">
        <v>0</v>
      </c>
      <c r="AR81" s="93">
        <f>AP81+AQ81</f>
        <v>0</v>
      </c>
      <c r="AS81" s="91">
        <v>0</v>
      </c>
      <c r="AT81" s="92">
        <v>0</v>
      </c>
      <c r="AU81" s="93">
        <f>AS81+AT81</f>
        <v>0</v>
      </c>
      <c r="AV81" s="91">
        <v>0</v>
      </c>
      <c r="AW81" s="92">
        <v>0</v>
      </c>
      <c r="AX81" s="93">
        <f>AV81+AW81</f>
        <v>0</v>
      </c>
      <c r="AY81" s="91">
        <v>0</v>
      </c>
      <c r="AZ81" s="92">
        <v>0</v>
      </c>
      <c r="BA81" s="93">
        <f>AY81+AZ81</f>
        <v>0</v>
      </c>
      <c r="BB81" s="91">
        <v>0</v>
      </c>
      <c r="BC81" s="92">
        <v>0</v>
      </c>
      <c r="BD81" s="93">
        <f>BB81+BC81</f>
        <v>0</v>
      </c>
      <c r="BE81" s="91">
        <v>0</v>
      </c>
      <c r="BF81" s="92">
        <v>0</v>
      </c>
      <c r="BG81" s="93">
        <f>BE81+BF81</f>
        <v>0</v>
      </c>
      <c r="BH81" s="178">
        <f t="shared" ref="BH81:BJ82" si="192">I81+L81+O81+R81+U81+X81+AA81+AD81+AG81+AJ81+AM81</f>
        <v>500000</v>
      </c>
      <c r="BI81" s="179">
        <f t="shared" si="192"/>
        <v>-250000</v>
      </c>
      <c r="BJ81" s="98">
        <f t="shared" si="192"/>
        <v>250000</v>
      </c>
      <c r="BK81" s="182">
        <v>905254</v>
      </c>
      <c r="BL81" s="177">
        <v>-137918</v>
      </c>
      <c r="BM81" s="93">
        <f>BL81+BK81</f>
        <v>767336</v>
      </c>
      <c r="BN81" s="153">
        <f>BM81+BJ81</f>
        <v>1017336</v>
      </c>
    </row>
    <row r="82" spans="1:66" ht="51.75" customHeight="1">
      <c r="A82" s="385"/>
      <c r="B82" s="377"/>
      <c r="C82" s="366"/>
      <c r="D82" s="368"/>
      <c r="E82" s="77" t="s">
        <v>23</v>
      </c>
      <c r="F82" s="96">
        <v>50000</v>
      </c>
      <c r="G82" s="111">
        <v>-185</v>
      </c>
      <c r="H82" s="98">
        <f>G82+F82</f>
        <v>49815</v>
      </c>
      <c r="I82" s="99"/>
      <c r="J82" s="100"/>
      <c r="K82" s="101">
        <f>J82+I82</f>
        <v>0</v>
      </c>
      <c r="L82" s="96"/>
      <c r="M82" s="111"/>
      <c r="N82" s="98">
        <f>M82+L82</f>
        <v>0</v>
      </c>
      <c r="O82" s="99"/>
      <c r="P82" s="151"/>
      <c r="Q82" s="101"/>
      <c r="R82" s="96"/>
      <c r="S82" s="97"/>
      <c r="T82" s="98">
        <f>R82+S82</f>
        <v>0</v>
      </c>
      <c r="U82" s="96">
        <v>0</v>
      </c>
      <c r="V82" s="97">
        <v>0</v>
      </c>
      <c r="W82" s="98">
        <f>U82+V82</f>
        <v>0</v>
      </c>
      <c r="X82" s="96">
        <v>0</v>
      </c>
      <c r="Y82" s="97">
        <v>0</v>
      </c>
      <c r="Z82" s="98">
        <f>X82+Y82</f>
        <v>0</v>
      </c>
      <c r="AA82" s="96">
        <v>0</v>
      </c>
      <c r="AB82" s="97">
        <v>0</v>
      </c>
      <c r="AC82" s="98">
        <f>AA82+AB82</f>
        <v>0</v>
      </c>
      <c r="AD82" s="103">
        <v>0</v>
      </c>
      <c r="AE82" s="97">
        <v>0</v>
      </c>
      <c r="AF82" s="101">
        <f>AD82+AE82</f>
        <v>0</v>
      </c>
      <c r="AG82" s="96">
        <v>0</v>
      </c>
      <c r="AH82" s="114">
        <v>0</v>
      </c>
      <c r="AI82" s="98">
        <f>AG82+AH82</f>
        <v>0</v>
      </c>
      <c r="AJ82" s="96">
        <v>0</v>
      </c>
      <c r="AK82" s="114">
        <v>0</v>
      </c>
      <c r="AL82" s="98">
        <f>AJ82+AK82</f>
        <v>0</v>
      </c>
      <c r="AM82" s="103">
        <v>0</v>
      </c>
      <c r="AN82" s="104">
        <v>0</v>
      </c>
      <c r="AO82" s="101">
        <f>AM82+AN82</f>
        <v>0</v>
      </c>
      <c r="AP82" s="96">
        <v>0</v>
      </c>
      <c r="AQ82" s="114">
        <v>0</v>
      </c>
      <c r="AR82" s="98">
        <f>AP82+AQ82</f>
        <v>0</v>
      </c>
      <c r="AS82" s="96">
        <v>0</v>
      </c>
      <c r="AT82" s="114">
        <v>0</v>
      </c>
      <c r="AU82" s="98">
        <f>AS82+AT82</f>
        <v>0</v>
      </c>
      <c r="AV82" s="96">
        <v>0</v>
      </c>
      <c r="AW82" s="114">
        <v>0</v>
      </c>
      <c r="AX82" s="98">
        <f>AV82+AW82</f>
        <v>0</v>
      </c>
      <c r="AY82" s="96">
        <v>0</v>
      </c>
      <c r="AZ82" s="114">
        <v>0</v>
      </c>
      <c r="BA82" s="98">
        <f>AY82+AZ82</f>
        <v>0</v>
      </c>
      <c r="BB82" s="96">
        <v>0</v>
      </c>
      <c r="BC82" s="114">
        <v>0</v>
      </c>
      <c r="BD82" s="98">
        <f>BB82+BC82</f>
        <v>0</v>
      </c>
      <c r="BE82" s="96">
        <v>0</v>
      </c>
      <c r="BF82" s="114">
        <v>0</v>
      </c>
      <c r="BG82" s="98">
        <f>BE82+BF82</f>
        <v>0</v>
      </c>
      <c r="BH82" s="96">
        <f t="shared" si="192"/>
        <v>0</v>
      </c>
      <c r="BI82" s="114">
        <f t="shared" si="192"/>
        <v>0</v>
      </c>
      <c r="BJ82" s="98">
        <f t="shared" si="192"/>
        <v>0</v>
      </c>
      <c r="BK82" s="96">
        <v>50000</v>
      </c>
      <c r="BL82" s="111">
        <v>-185</v>
      </c>
      <c r="BM82" s="98">
        <f>BL82+BK82</f>
        <v>49815</v>
      </c>
      <c r="BN82" s="154">
        <f>BM82+BJ82</f>
        <v>49815</v>
      </c>
    </row>
    <row r="83" spans="1:66" s="4" customFormat="1" ht="44.25" customHeight="1" thickBot="1">
      <c r="A83" s="353"/>
      <c r="B83" s="355"/>
      <c r="C83" s="357"/>
      <c r="D83" s="379" t="s">
        <v>5</v>
      </c>
      <c r="E83" s="380"/>
      <c r="F83" s="123">
        <f t="shared" ref="F83:N83" si="193">F82+F81</f>
        <v>1455254</v>
      </c>
      <c r="G83" s="124">
        <f t="shared" si="193"/>
        <v>-388103</v>
      </c>
      <c r="H83" s="125">
        <f t="shared" si="193"/>
        <v>1067151</v>
      </c>
      <c r="I83" s="123">
        <f t="shared" si="193"/>
        <v>0</v>
      </c>
      <c r="J83" s="124">
        <f t="shared" si="193"/>
        <v>0</v>
      </c>
      <c r="K83" s="125">
        <f t="shared" si="193"/>
        <v>0</v>
      </c>
      <c r="L83" s="123">
        <f t="shared" si="193"/>
        <v>0</v>
      </c>
      <c r="M83" s="124">
        <f t="shared" si="193"/>
        <v>0</v>
      </c>
      <c r="N83" s="125">
        <f t="shared" si="193"/>
        <v>0</v>
      </c>
      <c r="O83" s="123"/>
      <c r="P83" s="124"/>
      <c r="Q83" s="125"/>
      <c r="R83" s="123">
        <f t="shared" ref="R83:BN83" si="194">R82+R81</f>
        <v>0</v>
      </c>
      <c r="S83" s="124">
        <f t="shared" si="194"/>
        <v>0</v>
      </c>
      <c r="T83" s="125">
        <f t="shared" si="194"/>
        <v>0</v>
      </c>
      <c r="U83" s="123">
        <f t="shared" si="194"/>
        <v>250000</v>
      </c>
      <c r="V83" s="124">
        <f t="shared" si="194"/>
        <v>-250000</v>
      </c>
      <c r="W83" s="125">
        <f t="shared" si="194"/>
        <v>0</v>
      </c>
      <c r="X83" s="123">
        <f t="shared" si="194"/>
        <v>250000</v>
      </c>
      <c r="Y83" s="124">
        <f t="shared" si="194"/>
        <v>0</v>
      </c>
      <c r="Z83" s="125">
        <f t="shared" si="194"/>
        <v>250000</v>
      </c>
      <c r="AA83" s="123">
        <f t="shared" si="194"/>
        <v>0</v>
      </c>
      <c r="AB83" s="124">
        <f t="shared" si="194"/>
        <v>0</v>
      </c>
      <c r="AC83" s="125">
        <f t="shared" si="194"/>
        <v>0</v>
      </c>
      <c r="AD83" s="123">
        <f t="shared" si="194"/>
        <v>0</v>
      </c>
      <c r="AE83" s="124">
        <f t="shared" si="194"/>
        <v>0</v>
      </c>
      <c r="AF83" s="125">
        <f t="shared" si="194"/>
        <v>0</v>
      </c>
      <c r="AG83" s="123">
        <f t="shared" si="194"/>
        <v>0</v>
      </c>
      <c r="AH83" s="124">
        <f t="shared" si="194"/>
        <v>0</v>
      </c>
      <c r="AI83" s="125">
        <f t="shared" si="194"/>
        <v>0</v>
      </c>
      <c r="AJ83" s="123">
        <f t="shared" si="194"/>
        <v>0</v>
      </c>
      <c r="AK83" s="124">
        <f t="shared" si="194"/>
        <v>0</v>
      </c>
      <c r="AL83" s="125">
        <f t="shared" si="194"/>
        <v>0</v>
      </c>
      <c r="AM83" s="123">
        <f t="shared" si="194"/>
        <v>0</v>
      </c>
      <c r="AN83" s="124">
        <f t="shared" si="194"/>
        <v>0</v>
      </c>
      <c r="AO83" s="125">
        <f t="shared" si="194"/>
        <v>0</v>
      </c>
      <c r="AP83" s="123">
        <f t="shared" si="194"/>
        <v>0</v>
      </c>
      <c r="AQ83" s="124">
        <f t="shared" si="194"/>
        <v>0</v>
      </c>
      <c r="AR83" s="125">
        <f t="shared" si="194"/>
        <v>0</v>
      </c>
      <c r="AS83" s="123">
        <f t="shared" si="194"/>
        <v>0</v>
      </c>
      <c r="AT83" s="124">
        <f t="shared" si="194"/>
        <v>0</v>
      </c>
      <c r="AU83" s="125">
        <f t="shared" si="194"/>
        <v>0</v>
      </c>
      <c r="AV83" s="123">
        <f t="shared" si="194"/>
        <v>0</v>
      </c>
      <c r="AW83" s="124">
        <f t="shared" si="194"/>
        <v>0</v>
      </c>
      <c r="AX83" s="125">
        <f t="shared" si="194"/>
        <v>0</v>
      </c>
      <c r="AY83" s="123">
        <f t="shared" si="194"/>
        <v>0</v>
      </c>
      <c r="AZ83" s="124">
        <f t="shared" si="194"/>
        <v>0</v>
      </c>
      <c r="BA83" s="125">
        <f t="shared" si="194"/>
        <v>0</v>
      </c>
      <c r="BB83" s="123">
        <f t="shared" si="194"/>
        <v>0</v>
      </c>
      <c r="BC83" s="124">
        <f t="shared" si="194"/>
        <v>0</v>
      </c>
      <c r="BD83" s="125">
        <f t="shared" si="194"/>
        <v>0</v>
      </c>
      <c r="BE83" s="123">
        <f t="shared" si="194"/>
        <v>0</v>
      </c>
      <c r="BF83" s="124">
        <f t="shared" si="194"/>
        <v>0</v>
      </c>
      <c r="BG83" s="125">
        <f t="shared" si="194"/>
        <v>0</v>
      </c>
      <c r="BH83" s="123">
        <f t="shared" si="194"/>
        <v>500000</v>
      </c>
      <c r="BI83" s="124">
        <f t="shared" si="194"/>
        <v>-250000</v>
      </c>
      <c r="BJ83" s="125">
        <f t="shared" si="194"/>
        <v>250000</v>
      </c>
      <c r="BK83" s="123">
        <f t="shared" si="194"/>
        <v>955254</v>
      </c>
      <c r="BL83" s="124">
        <f t="shared" si="194"/>
        <v>-138103</v>
      </c>
      <c r="BM83" s="125">
        <f t="shared" si="194"/>
        <v>817151</v>
      </c>
      <c r="BN83" s="126">
        <f t="shared" si="194"/>
        <v>1067151</v>
      </c>
    </row>
    <row r="84" spans="1:66" s="4" customFormat="1" ht="42.75" customHeight="1">
      <c r="A84" s="352">
        <v>19</v>
      </c>
      <c r="B84" s="354" t="s">
        <v>40</v>
      </c>
      <c r="C84" s="356" t="s">
        <v>33</v>
      </c>
      <c r="D84" s="234" t="s">
        <v>16</v>
      </c>
      <c r="E84" s="71" t="s">
        <v>35</v>
      </c>
      <c r="F84" s="91">
        <v>3500000</v>
      </c>
      <c r="G84" s="177">
        <v>-370000</v>
      </c>
      <c r="H84" s="98">
        <f>G84+F84</f>
        <v>3130000</v>
      </c>
      <c r="I84" s="91"/>
      <c r="J84" s="92"/>
      <c r="K84" s="93">
        <v>0</v>
      </c>
      <c r="L84" s="91"/>
      <c r="M84" s="92"/>
      <c r="N84" s="93">
        <v>0</v>
      </c>
      <c r="O84" s="91"/>
      <c r="P84" s="92"/>
      <c r="Q84" s="93"/>
      <c r="R84" s="91"/>
      <c r="S84" s="177"/>
      <c r="T84" s="98">
        <f>R84+S84</f>
        <v>0</v>
      </c>
      <c r="U84" s="91">
        <v>700000</v>
      </c>
      <c r="V84" s="177">
        <v>-370000</v>
      </c>
      <c r="W84" s="98">
        <f>U84+V84</f>
        <v>330000</v>
      </c>
      <c r="X84" s="91">
        <v>700000</v>
      </c>
      <c r="Y84" s="171">
        <v>0</v>
      </c>
      <c r="Z84" s="98">
        <f>X84+Y84</f>
        <v>700000</v>
      </c>
      <c r="AA84" s="91">
        <v>700000</v>
      </c>
      <c r="AB84" s="171">
        <v>0</v>
      </c>
      <c r="AC84" s="98">
        <f>AA84+AB84</f>
        <v>700000</v>
      </c>
      <c r="AD84" s="91">
        <v>700000</v>
      </c>
      <c r="AE84" s="171">
        <v>0</v>
      </c>
      <c r="AF84" s="101">
        <f>AD84+AE84</f>
        <v>700000</v>
      </c>
      <c r="AG84" s="91">
        <v>700000</v>
      </c>
      <c r="AH84" s="171">
        <v>0</v>
      </c>
      <c r="AI84" s="93">
        <f>AG84+AH84</f>
        <v>700000</v>
      </c>
      <c r="AJ84" s="91">
        <v>0</v>
      </c>
      <c r="AK84" s="171">
        <v>0</v>
      </c>
      <c r="AL84" s="93">
        <f>AJ84+AK84</f>
        <v>0</v>
      </c>
      <c r="AM84" s="91">
        <v>0</v>
      </c>
      <c r="AN84" s="180">
        <v>0</v>
      </c>
      <c r="AO84" s="95">
        <f>AM84+AN84</f>
        <v>0</v>
      </c>
      <c r="AP84" s="91">
        <v>0</v>
      </c>
      <c r="AQ84" s="92">
        <v>0</v>
      </c>
      <c r="AR84" s="93">
        <f>AP84+AQ84</f>
        <v>0</v>
      </c>
      <c r="AS84" s="91">
        <v>0</v>
      </c>
      <c r="AT84" s="92">
        <v>0</v>
      </c>
      <c r="AU84" s="93">
        <f>AS84+AT84</f>
        <v>0</v>
      </c>
      <c r="AV84" s="91">
        <v>0</v>
      </c>
      <c r="AW84" s="92">
        <v>0</v>
      </c>
      <c r="AX84" s="93">
        <f>AV84+AW84</f>
        <v>0</v>
      </c>
      <c r="AY84" s="91">
        <v>0</v>
      </c>
      <c r="AZ84" s="92">
        <v>0</v>
      </c>
      <c r="BA84" s="93">
        <f>AY84+AZ84</f>
        <v>0</v>
      </c>
      <c r="BB84" s="91">
        <v>0</v>
      </c>
      <c r="BC84" s="92">
        <v>0</v>
      </c>
      <c r="BD84" s="93">
        <f>BB84+BC84</f>
        <v>0</v>
      </c>
      <c r="BE84" s="91">
        <v>0</v>
      </c>
      <c r="BF84" s="92">
        <v>0</v>
      </c>
      <c r="BG84" s="93">
        <f>BE84+BF84</f>
        <v>0</v>
      </c>
      <c r="BH84" s="178">
        <f t="shared" ref="BH84:BJ84" si="195">I84+L84+O84+R84+U84+X84+AA84+AD84+AG84+AJ84+AM84</f>
        <v>3500000</v>
      </c>
      <c r="BI84" s="179">
        <f t="shared" si="195"/>
        <v>-370000</v>
      </c>
      <c r="BJ84" s="98">
        <f t="shared" si="195"/>
        <v>3130000</v>
      </c>
      <c r="BK84" s="91">
        <v>0</v>
      </c>
      <c r="BL84" s="92">
        <v>0</v>
      </c>
      <c r="BM84" s="93">
        <f>BL84+BK84</f>
        <v>0</v>
      </c>
      <c r="BN84" s="183">
        <f>BM84+BJ84</f>
        <v>3130000</v>
      </c>
    </row>
    <row r="85" spans="1:66" s="4" customFormat="1" ht="55.5" customHeight="1" thickBot="1">
      <c r="A85" s="353"/>
      <c r="B85" s="355"/>
      <c r="C85" s="357"/>
      <c r="D85" s="379" t="s">
        <v>5</v>
      </c>
      <c r="E85" s="380"/>
      <c r="F85" s="184">
        <f>F84</f>
        <v>3500000</v>
      </c>
      <c r="G85" s="124">
        <f t="shared" ref="G85:BN85" si="196">G84</f>
        <v>-370000</v>
      </c>
      <c r="H85" s="148">
        <f t="shared" si="196"/>
        <v>3130000</v>
      </c>
      <c r="I85" s="123">
        <f t="shared" si="196"/>
        <v>0</v>
      </c>
      <c r="J85" s="123">
        <f t="shared" si="196"/>
        <v>0</v>
      </c>
      <c r="K85" s="123">
        <f t="shared" si="196"/>
        <v>0</v>
      </c>
      <c r="L85" s="123">
        <f t="shared" si="196"/>
        <v>0</v>
      </c>
      <c r="M85" s="123">
        <f t="shared" si="196"/>
        <v>0</v>
      </c>
      <c r="N85" s="123">
        <f t="shared" si="196"/>
        <v>0</v>
      </c>
      <c r="O85" s="123">
        <f t="shared" si="196"/>
        <v>0</v>
      </c>
      <c r="P85" s="123">
        <f t="shared" si="196"/>
        <v>0</v>
      </c>
      <c r="Q85" s="123">
        <f t="shared" si="196"/>
        <v>0</v>
      </c>
      <c r="R85" s="123">
        <f t="shared" si="196"/>
        <v>0</v>
      </c>
      <c r="S85" s="123">
        <f t="shared" si="196"/>
        <v>0</v>
      </c>
      <c r="T85" s="123">
        <f t="shared" si="196"/>
        <v>0</v>
      </c>
      <c r="U85" s="123">
        <f t="shared" si="196"/>
        <v>700000</v>
      </c>
      <c r="V85" s="123">
        <f t="shared" si="196"/>
        <v>-370000</v>
      </c>
      <c r="W85" s="123">
        <f t="shared" si="196"/>
        <v>330000</v>
      </c>
      <c r="X85" s="123">
        <f t="shared" si="196"/>
        <v>700000</v>
      </c>
      <c r="Y85" s="123">
        <f t="shared" si="196"/>
        <v>0</v>
      </c>
      <c r="Z85" s="123">
        <f t="shared" si="196"/>
        <v>700000</v>
      </c>
      <c r="AA85" s="123">
        <f t="shared" si="196"/>
        <v>700000</v>
      </c>
      <c r="AB85" s="123">
        <f t="shared" si="196"/>
        <v>0</v>
      </c>
      <c r="AC85" s="123">
        <f t="shared" si="196"/>
        <v>700000</v>
      </c>
      <c r="AD85" s="123">
        <f t="shared" si="196"/>
        <v>700000</v>
      </c>
      <c r="AE85" s="123">
        <f t="shared" si="196"/>
        <v>0</v>
      </c>
      <c r="AF85" s="123">
        <f t="shared" si="196"/>
        <v>700000</v>
      </c>
      <c r="AG85" s="123">
        <f t="shared" si="196"/>
        <v>700000</v>
      </c>
      <c r="AH85" s="123">
        <f t="shared" si="196"/>
        <v>0</v>
      </c>
      <c r="AI85" s="123">
        <f t="shared" si="196"/>
        <v>700000</v>
      </c>
      <c r="AJ85" s="123">
        <f t="shared" si="196"/>
        <v>0</v>
      </c>
      <c r="AK85" s="123">
        <f t="shared" si="196"/>
        <v>0</v>
      </c>
      <c r="AL85" s="123">
        <f t="shared" si="196"/>
        <v>0</v>
      </c>
      <c r="AM85" s="123">
        <f t="shared" si="196"/>
        <v>0</v>
      </c>
      <c r="AN85" s="123">
        <f t="shared" si="196"/>
        <v>0</v>
      </c>
      <c r="AO85" s="123">
        <f t="shared" si="196"/>
        <v>0</v>
      </c>
      <c r="AP85" s="123">
        <f t="shared" si="196"/>
        <v>0</v>
      </c>
      <c r="AQ85" s="123">
        <f t="shared" si="196"/>
        <v>0</v>
      </c>
      <c r="AR85" s="123">
        <f t="shared" si="196"/>
        <v>0</v>
      </c>
      <c r="AS85" s="123">
        <f t="shared" si="196"/>
        <v>0</v>
      </c>
      <c r="AT85" s="123">
        <f t="shared" si="196"/>
        <v>0</v>
      </c>
      <c r="AU85" s="123">
        <f t="shared" si="196"/>
        <v>0</v>
      </c>
      <c r="AV85" s="123">
        <f t="shared" si="196"/>
        <v>0</v>
      </c>
      <c r="AW85" s="123">
        <f t="shared" si="196"/>
        <v>0</v>
      </c>
      <c r="AX85" s="123">
        <f t="shared" si="196"/>
        <v>0</v>
      </c>
      <c r="AY85" s="123">
        <f t="shared" si="196"/>
        <v>0</v>
      </c>
      <c r="AZ85" s="123">
        <f t="shared" si="196"/>
        <v>0</v>
      </c>
      <c r="BA85" s="123">
        <f t="shared" si="196"/>
        <v>0</v>
      </c>
      <c r="BB85" s="123">
        <f t="shared" si="196"/>
        <v>0</v>
      </c>
      <c r="BC85" s="123">
        <f t="shared" si="196"/>
        <v>0</v>
      </c>
      <c r="BD85" s="123">
        <f t="shared" si="196"/>
        <v>0</v>
      </c>
      <c r="BE85" s="123">
        <f t="shared" si="196"/>
        <v>0</v>
      </c>
      <c r="BF85" s="123">
        <f t="shared" si="196"/>
        <v>0</v>
      </c>
      <c r="BG85" s="123">
        <f t="shared" si="196"/>
        <v>0</v>
      </c>
      <c r="BH85" s="123">
        <f t="shared" si="196"/>
        <v>3500000</v>
      </c>
      <c r="BI85" s="123">
        <f t="shared" si="196"/>
        <v>-370000</v>
      </c>
      <c r="BJ85" s="123">
        <f t="shared" si="196"/>
        <v>3130000</v>
      </c>
      <c r="BK85" s="184">
        <f t="shared" si="196"/>
        <v>0</v>
      </c>
      <c r="BL85" s="124">
        <f t="shared" si="196"/>
        <v>0</v>
      </c>
      <c r="BM85" s="148">
        <f t="shared" si="196"/>
        <v>0</v>
      </c>
      <c r="BN85" s="184">
        <f t="shared" si="196"/>
        <v>3130000</v>
      </c>
    </row>
    <row r="86" spans="1:66" ht="45" customHeight="1">
      <c r="A86" s="395" t="s">
        <v>21</v>
      </c>
      <c r="B86" s="396"/>
      <c r="C86" s="396"/>
      <c r="D86" s="399" t="s">
        <v>14</v>
      </c>
      <c r="E86" s="400"/>
      <c r="F86" s="5">
        <f t="shared" ref="F86:BN86" si="197">F19+F23+F32+F45+F36+F6</f>
        <v>123467343</v>
      </c>
      <c r="G86" s="5">
        <f t="shared" si="197"/>
        <v>25825321</v>
      </c>
      <c r="H86" s="5">
        <f t="shared" si="197"/>
        <v>149292664</v>
      </c>
      <c r="I86" s="5">
        <f t="shared" si="197"/>
        <v>0</v>
      </c>
      <c r="J86" s="5">
        <f t="shared" si="197"/>
        <v>0</v>
      </c>
      <c r="K86" s="5">
        <f t="shared" si="197"/>
        <v>0</v>
      </c>
      <c r="L86" s="5">
        <f t="shared" si="197"/>
        <v>0</v>
      </c>
      <c r="M86" s="5">
        <f t="shared" si="197"/>
        <v>0</v>
      </c>
      <c r="N86" s="5">
        <f t="shared" si="197"/>
        <v>0</v>
      </c>
      <c r="O86" s="5">
        <f t="shared" si="197"/>
        <v>0</v>
      </c>
      <c r="P86" s="5">
        <f t="shared" si="197"/>
        <v>0</v>
      </c>
      <c r="Q86" s="5">
        <f t="shared" si="197"/>
        <v>0</v>
      </c>
      <c r="R86" s="5">
        <f t="shared" si="197"/>
        <v>0</v>
      </c>
      <c r="S86" s="5">
        <f t="shared" si="197"/>
        <v>0</v>
      </c>
      <c r="T86" s="5">
        <f t="shared" si="197"/>
        <v>0</v>
      </c>
      <c r="U86" s="5">
        <f t="shared" si="197"/>
        <v>11030109</v>
      </c>
      <c r="V86" s="5">
        <f t="shared" si="197"/>
        <v>6827453</v>
      </c>
      <c r="W86" s="5">
        <f t="shared" si="197"/>
        <v>17857562</v>
      </c>
      <c r="X86" s="5">
        <f t="shared" si="197"/>
        <v>2812875</v>
      </c>
      <c r="Y86" s="5">
        <f>Y19+Y23+Y32+Y45+Y36+Y6</f>
        <v>19146504</v>
      </c>
      <c r="Z86" s="5">
        <f t="shared" si="197"/>
        <v>21959379</v>
      </c>
      <c r="AA86" s="5">
        <f t="shared" si="197"/>
        <v>0</v>
      </c>
      <c r="AB86" s="5">
        <f t="shared" si="197"/>
        <v>0</v>
      </c>
      <c r="AC86" s="5">
        <f t="shared" si="197"/>
        <v>0</v>
      </c>
      <c r="AD86" s="5">
        <f t="shared" si="197"/>
        <v>0</v>
      </c>
      <c r="AE86" s="5">
        <f t="shared" si="197"/>
        <v>0</v>
      </c>
      <c r="AF86" s="5">
        <f t="shared" si="197"/>
        <v>0</v>
      </c>
      <c r="AG86" s="5">
        <f t="shared" si="197"/>
        <v>0</v>
      </c>
      <c r="AH86" s="5">
        <f t="shared" si="197"/>
        <v>0</v>
      </c>
      <c r="AI86" s="5">
        <f t="shared" si="197"/>
        <v>0</v>
      </c>
      <c r="AJ86" s="5">
        <f t="shared" si="197"/>
        <v>0</v>
      </c>
      <c r="AK86" s="5">
        <f t="shared" si="197"/>
        <v>0</v>
      </c>
      <c r="AL86" s="5">
        <f t="shared" si="197"/>
        <v>0</v>
      </c>
      <c r="AM86" s="5">
        <f t="shared" si="197"/>
        <v>0</v>
      </c>
      <c r="AN86" s="5">
        <f t="shared" si="197"/>
        <v>0</v>
      </c>
      <c r="AO86" s="5">
        <f t="shared" si="197"/>
        <v>0</v>
      </c>
      <c r="AP86" s="5">
        <f t="shared" si="197"/>
        <v>0</v>
      </c>
      <c r="AQ86" s="5">
        <f t="shared" si="197"/>
        <v>0</v>
      </c>
      <c r="AR86" s="5">
        <f t="shared" si="197"/>
        <v>0</v>
      </c>
      <c r="AS86" s="5">
        <f t="shared" si="197"/>
        <v>0</v>
      </c>
      <c r="AT86" s="5">
        <f t="shared" si="197"/>
        <v>0</v>
      </c>
      <c r="AU86" s="5">
        <f t="shared" si="197"/>
        <v>0</v>
      </c>
      <c r="AV86" s="5">
        <f t="shared" si="197"/>
        <v>0</v>
      </c>
      <c r="AW86" s="5">
        <f t="shared" si="197"/>
        <v>0</v>
      </c>
      <c r="AX86" s="5">
        <f t="shared" si="197"/>
        <v>0</v>
      </c>
      <c r="AY86" s="5">
        <f t="shared" si="197"/>
        <v>0</v>
      </c>
      <c r="AZ86" s="5">
        <f t="shared" si="197"/>
        <v>0</v>
      </c>
      <c r="BA86" s="5">
        <f t="shared" si="197"/>
        <v>0</v>
      </c>
      <c r="BB86" s="5">
        <f t="shared" si="197"/>
        <v>0</v>
      </c>
      <c r="BC86" s="5">
        <f t="shared" si="197"/>
        <v>0</v>
      </c>
      <c r="BD86" s="5">
        <f t="shared" si="197"/>
        <v>0</v>
      </c>
      <c r="BE86" s="5">
        <f t="shared" si="197"/>
        <v>0</v>
      </c>
      <c r="BF86" s="5">
        <f t="shared" si="197"/>
        <v>0</v>
      </c>
      <c r="BG86" s="5">
        <f t="shared" si="197"/>
        <v>0</v>
      </c>
      <c r="BH86" s="5">
        <f t="shared" si="197"/>
        <v>13842984</v>
      </c>
      <c r="BI86" s="5">
        <f t="shared" si="197"/>
        <v>25973957</v>
      </c>
      <c r="BJ86" s="5">
        <f t="shared" si="197"/>
        <v>39816941</v>
      </c>
      <c r="BK86" s="5">
        <f t="shared" si="197"/>
        <v>109624359</v>
      </c>
      <c r="BL86" s="5">
        <f t="shared" si="197"/>
        <v>-148636</v>
      </c>
      <c r="BM86" s="5">
        <f t="shared" si="197"/>
        <v>109475723</v>
      </c>
      <c r="BN86" s="5">
        <f t="shared" si="197"/>
        <v>149292664</v>
      </c>
    </row>
    <row r="87" spans="1:66" ht="45" customHeight="1">
      <c r="A87" s="395"/>
      <c r="B87" s="396"/>
      <c r="C87" s="396"/>
      <c r="D87" s="401" t="s">
        <v>16</v>
      </c>
      <c r="E87" s="402"/>
      <c r="F87" s="6">
        <f>F17+F20+F21+F33+F48+F78+F81+F84+F66+F9+F15</f>
        <v>41349361</v>
      </c>
      <c r="G87" s="10">
        <f t="shared" ref="G87:BN87" si="198">G17+G20+G21+G33+G48+G78+G81+G84+G66+G9+G15</f>
        <v>55119883</v>
      </c>
      <c r="H87" s="6">
        <f t="shared" si="198"/>
        <v>96469244</v>
      </c>
      <c r="I87" s="6">
        <f t="shared" si="198"/>
        <v>0</v>
      </c>
      <c r="J87" s="6">
        <f t="shared" si="198"/>
        <v>0</v>
      </c>
      <c r="K87" s="6">
        <f t="shared" si="198"/>
        <v>0</v>
      </c>
      <c r="L87" s="6">
        <f t="shared" si="198"/>
        <v>0</v>
      </c>
      <c r="M87" s="6">
        <f t="shared" si="198"/>
        <v>0</v>
      </c>
      <c r="N87" s="6">
        <f t="shared" si="198"/>
        <v>0</v>
      </c>
      <c r="O87" s="6">
        <f t="shared" si="198"/>
        <v>0</v>
      </c>
      <c r="P87" s="6">
        <f t="shared" si="198"/>
        <v>0</v>
      </c>
      <c r="Q87" s="6">
        <f t="shared" si="198"/>
        <v>0</v>
      </c>
      <c r="R87" s="6">
        <f t="shared" si="198"/>
        <v>0</v>
      </c>
      <c r="S87" s="6">
        <f t="shared" si="198"/>
        <v>0</v>
      </c>
      <c r="T87" s="6">
        <f t="shared" si="198"/>
        <v>0</v>
      </c>
      <c r="U87" s="6">
        <f t="shared" si="198"/>
        <v>10288003</v>
      </c>
      <c r="V87" s="10">
        <f t="shared" si="198"/>
        <v>188108</v>
      </c>
      <c r="W87" s="6">
        <f t="shared" si="198"/>
        <v>10476111</v>
      </c>
      <c r="X87" s="6">
        <f t="shared" si="198"/>
        <v>3170000</v>
      </c>
      <c r="Y87" s="10">
        <f t="shared" si="198"/>
        <v>19389693</v>
      </c>
      <c r="Z87" s="6">
        <f t="shared" si="198"/>
        <v>22559693</v>
      </c>
      <c r="AA87" s="6">
        <f t="shared" si="198"/>
        <v>1650000</v>
      </c>
      <c r="AB87" s="10">
        <f t="shared" si="198"/>
        <v>17225000</v>
      </c>
      <c r="AC87" s="6">
        <f t="shared" si="198"/>
        <v>18875000</v>
      </c>
      <c r="AD87" s="6">
        <f t="shared" si="198"/>
        <v>1840000</v>
      </c>
      <c r="AE87" s="10">
        <f t="shared" si="198"/>
        <v>18455000</v>
      </c>
      <c r="AF87" s="6">
        <f t="shared" si="198"/>
        <v>20295000</v>
      </c>
      <c r="AG87" s="6">
        <f t="shared" si="198"/>
        <v>2066000</v>
      </c>
      <c r="AH87" s="6">
        <f t="shared" si="198"/>
        <v>0</v>
      </c>
      <c r="AI87" s="6">
        <f t="shared" si="198"/>
        <v>2066000</v>
      </c>
      <c r="AJ87" s="6">
        <f t="shared" si="198"/>
        <v>1637000</v>
      </c>
      <c r="AK87" s="6">
        <f t="shared" si="198"/>
        <v>0</v>
      </c>
      <c r="AL87" s="6">
        <f t="shared" si="198"/>
        <v>1637000</v>
      </c>
      <c r="AM87" s="6">
        <f t="shared" si="198"/>
        <v>1964000</v>
      </c>
      <c r="AN87" s="6">
        <f t="shared" si="198"/>
        <v>0</v>
      </c>
      <c r="AO87" s="6">
        <f t="shared" si="198"/>
        <v>1964000</v>
      </c>
      <c r="AP87" s="6">
        <f t="shared" si="198"/>
        <v>0</v>
      </c>
      <c r="AQ87" s="6">
        <f t="shared" si="198"/>
        <v>0</v>
      </c>
      <c r="AR87" s="6">
        <f t="shared" si="198"/>
        <v>0</v>
      </c>
      <c r="AS87" s="6">
        <f t="shared" si="198"/>
        <v>0</v>
      </c>
      <c r="AT87" s="6">
        <f t="shared" si="198"/>
        <v>0</v>
      </c>
      <c r="AU87" s="6">
        <f t="shared" si="198"/>
        <v>0</v>
      </c>
      <c r="AV87" s="6">
        <f t="shared" si="198"/>
        <v>0</v>
      </c>
      <c r="AW87" s="6">
        <f t="shared" si="198"/>
        <v>0</v>
      </c>
      <c r="AX87" s="6">
        <f t="shared" si="198"/>
        <v>0</v>
      </c>
      <c r="AY87" s="6">
        <f t="shared" si="198"/>
        <v>0</v>
      </c>
      <c r="AZ87" s="6">
        <f t="shared" si="198"/>
        <v>0</v>
      </c>
      <c r="BA87" s="6">
        <f t="shared" si="198"/>
        <v>0</v>
      </c>
      <c r="BB87" s="6">
        <f t="shared" si="198"/>
        <v>0</v>
      </c>
      <c r="BC87" s="6">
        <f t="shared" si="198"/>
        <v>0</v>
      </c>
      <c r="BD87" s="6">
        <f t="shared" si="198"/>
        <v>0</v>
      </c>
      <c r="BE87" s="6">
        <f t="shared" si="198"/>
        <v>0</v>
      </c>
      <c r="BF87" s="6">
        <f t="shared" si="198"/>
        <v>0</v>
      </c>
      <c r="BG87" s="6">
        <f t="shared" si="198"/>
        <v>0</v>
      </c>
      <c r="BH87" s="6">
        <f t="shared" si="198"/>
        <v>22615003</v>
      </c>
      <c r="BI87" s="10">
        <f t="shared" si="198"/>
        <v>55257801</v>
      </c>
      <c r="BJ87" s="6">
        <f t="shared" si="198"/>
        <v>77872804</v>
      </c>
      <c r="BK87" s="6">
        <f t="shared" si="198"/>
        <v>18734358</v>
      </c>
      <c r="BL87" s="10">
        <f t="shared" si="198"/>
        <v>-137918</v>
      </c>
      <c r="BM87" s="6">
        <f t="shared" si="198"/>
        <v>18596440</v>
      </c>
      <c r="BN87" s="19">
        <f t="shared" si="198"/>
        <v>96469244</v>
      </c>
    </row>
    <row r="88" spans="1:66" ht="45" customHeight="1">
      <c r="A88" s="395"/>
      <c r="B88" s="396"/>
      <c r="C88" s="396"/>
      <c r="D88" s="403" t="s">
        <v>15</v>
      </c>
      <c r="E88" s="404"/>
      <c r="F88" s="6">
        <f t="shared" ref="F88:BN88" si="199">F26+F34+F39+F51</f>
        <v>4112217</v>
      </c>
      <c r="G88" s="6">
        <f t="shared" si="199"/>
        <v>85349</v>
      </c>
      <c r="H88" s="6">
        <f t="shared" si="199"/>
        <v>4197566</v>
      </c>
      <c r="I88" s="6">
        <f t="shared" si="199"/>
        <v>0</v>
      </c>
      <c r="J88" s="6">
        <f t="shared" si="199"/>
        <v>0</v>
      </c>
      <c r="K88" s="6">
        <f t="shared" si="199"/>
        <v>0</v>
      </c>
      <c r="L88" s="6">
        <f t="shared" si="199"/>
        <v>0</v>
      </c>
      <c r="M88" s="6">
        <f t="shared" si="199"/>
        <v>0</v>
      </c>
      <c r="N88" s="6">
        <f t="shared" si="199"/>
        <v>0</v>
      </c>
      <c r="O88" s="6">
        <f t="shared" si="199"/>
        <v>0</v>
      </c>
      <c r="P88" s="6">
        <f t="shared" si="199"/>
        <v>0</v>
      </c>
      <c r="Q88" s="19">
        <f t="shared" si="199"/>
        <v>0</v>
      </c>
      <c r="R88" s="6">
        <f t="shared" si="199"/>
        <v>0</v>
      </c>
      <c r="S88" s="6">
        <f t="shared" si="199"/>
        <v>0</v>
      </c>
      <c r="T88" s="19">
        <f t="shared" si="199"/>
        <v>0</v>
      </c>
      <c r="U88" s="6">
        <f t="shared" si="199"/>
        <v>454827</v>
      </c>
      <c r="V88" s="6">
        <f t="shared" si="199"/>
        <v>-20586</v>
      </c>
      <c r="W88" s="6">
        <f t="shared" si="199"/>
        <v>434241</v>
      </c>
      <c r="X88" s="6">
        <f t="shared" si="199"/>
        <v>170342</v>
      </c>
      <c r="Y88" s="6">
        <f t="shared" si="199"/>
        <v>130086</v>
      </c>
      <c r="Z88" s="6">
        <f t="shared" si="199"/>
        <v>300428</v>
      </c>
      <c r="AA88" s="6">
        <f t="shared" si="199"/>
        <v>0</v>
      </c>
      <c r="AB88" s="6">
        <f t="shared" si="199"/>
        <v>0</v>
      </c>
      <c r="AC88" s="16">
        <f t="shared" si="199"/>
        <v>0</v>
      </c>
      <c r="AD88" s="16">
        <f t="shared" si="199"/>
        <v>0</v>
      </c>
      <c r="AE88" s="16">
        <f t="shared" si="199"/>
        <v>0</v>
      </c>
      <c r="AF88" s="16">
        <f t="shared" si="199"/>
        <v>0</v>
      </c>
      <c r="AG88" s="16">
        <f t="shared" si="199"/>
        <v>0</v>
      </c>
      <c r="AH88" s="16">
        <f t="shared" si="199"/>
        <v>0</v>
      </c>
      <c r="AI88" s="16">
        <f t="shared" si="199"/>
        <v>0</v>
      </c>
      <c r="AJ88" s="6">
        <f t="shared" si="199"/>
        <v>0</v>
      </c>
      <c r="AK88" s="6">
        <f t="shared" si="199"/>
        <v>0</v>
      </c>
      <c r="AL88" s="6">
        <f t="shared" si="199"/>
        <v>0</v>
      </c>
      <c r="AM88" s="6">
        <f t="shared" si="199"/>
        <v>0</v>
      </c>
      <c r="AN88" s="6">
        <f t="shared" si="199"/>
        <v>0</v>
      </c>
      <c r="AO88" s="6">
        <f t="shared" si="199"/>
        <v>0</v>
      </c>
      <c r="AP88" s="6">
        <f t="shared" si="199"/>
        <v>0</v>
      </c>
      <c r="AQ88" s="6">
        <f t="shared" si="199"/>
        <v>0</v>
      </c>
      <c r="AR88" s="6">
        <f t="shared" si="199"/>
        <v>0</v>
      </c>
      <c r="AS88" s="6">
        <f t="shared" si="199"/>
        <v>0</v>
      </c>
      <c r="AT88" s="6">
        <f t="shared" si="199"/>
        <v>0</v>
      </c>
      <c r="AU88" s="6">
        <f t="shared" si="199"/>
        <v>0</v>
      </c>
      <c r="AV88" s="6">
        <f t="shared" si="199"/>
        <v>0</v>
      </c>
      <c r="AW88" s="6">
        <f t="shared" si="199"/>
        <v>0</v>
      </c>
      <c r="AX88" s="6">
        <f t="shared" si="199"/>
        <v>0</v>
      </c>
      <c r="AY88" s="6">
        <f t="shared" si="199"/>
        <v>0</v>
      </c>
      <c r="AZ88" s="6">
        <f t="shared" si="199"/>
        <v>0</v>
      </c>
      <c r="BA88" s="6">
        <f t="shared" si="199"/>
        <v>0</v>
      </c>
      <c r="BB88" s="6">
        <f t="shared" si="199"/>
        <v>0</v>
      </c>
      <c r="BC88" s="6">
        <f t="shared" si="199"/>
        <v>0</v>
      </c>
      <c r="BD88" s="6">
        <f t="shared" si="199"/>
        <v>0</v>
      </c>
      <c r="BE88" s="6">
        <f t="shared" si="199"/>
        <v>0</v>
      </c>
      <c r="BF88" s="6">
        <f t="shared" si="199"/>
        <v>0</v>
      </c>
      <c r="BG88" s="6">
        <f t="shared" si="199"/>
        <v>0</v>
      </c>
      <c r="BH88" s="6">
        <f t="shared" si="199"/>
        <v>625169</v>
      </c>
      <c r="BI88" s="6">
        <f t="shared" si="199"/>
        <v>109500</v>
      </c>
      <c r="BJ88" s="6">
        <f t="shared" si="199"/>
        <v>734669</v>
      </c>
      <c r="BK88" s="6">
        <f t="shared" si="199"/>
        <v>3487048</v>
      </c>
      <c r="BL88" s="6">
        <f t="shared" si="199"/>
        <v>-24151</v>
      </c>
      <c r="BM88" s="6">
        <f t="shared" si="199"/>
        <v>3462897</v>
      </c>
      <c r="BN88" s="19">
        <f t="shared" si="199"/>
        <v>4197566</v>
      </c>
    </row>
    <row r="89" spans="1:66" ht="45" customHeight="1">
      <c r="A89" s="395"/>
      <c r="B89" s="396"/>
      <c r="C89" s="396"/>
      <c r="D89" s="403" t="s">
        <v>17</v>
      </c>
      <c r="E89" s="404"/>
      <c r="F89" s="6">
        <f t="shared" ref="F89:BN89" si="200">F70</f>
        <v>15748341</v>
      </c>
      <c r="G89" s="6">
        <f t="shared" si="200"/>
        <v>22348969</v>
      </c>
      <c r="H89" s="6">
        <f t="shared" si="200"/>
        <v>38097310</v>
      </c>
      <c r="I89" s="6">
        <f t="shared" si="200"/>
        <v>0</v>
      </c>
      <c r="J89" s="6">
        <f t="shared" si="200"/>
        <v>0</v>
      </c>
      <c r="K89" s="6">
        <f t="shared" si="200"/>
        <v>0</v>
      </c>
      <c r="L89" s="6">
        <f t="shared" si="200"/>
        <v>0</v>
      </c>
      <c r="M89" s="6">
        <f t="shared" si="200"/>
        <v>0</v>
      </c>
      <c r="N89" s="6">
        <f t="shared" si="200"/>
        <v>0</v>
      </c>
      <c r="O89" s="6">
        <f t="shared" si="200"/>
        <v>0</v>
      </c>
      <c r="P89" s="6">
        <f t="shared" si="200"/>
        <v>0</v>
      </c>
      <c r="Q89" s="6">
        <f t="shared" si="200"/>
        <v>0</v>
      </c>
      <c r="R89" s="6">
        <f t="shared" si="200"/>
        <v>0</v>
      </c>
      <c r="S89" s="6">
        <f t="shared" si="200"/>
        <v>0</v>
      </c>
      <c r="T89" s="6">
        <f t="shared" si="200"/>
        <v>0</v>
      </c>
      <c r="U89" s="6">
        <f t="shared" si="200"/>
        <v>4390762</v>
      </c>
      <c r="V89" s="6">
        <f t="shared" si="200"/>
        <v>0</v>
      </c>
      <c r="W89" s="6">
        <f t="shared" si="200"/>
        <v>4390762</v>
      </c>
      <c r="X89" s="6">
        <f t="shared" si="200"/>
        <v>0</v>
      </c>
      <c r="Y89" s="6">
        <f t="shared" si="200"/>
        <v>6751955</v>
      </c>
      <c r="Z89" s="6">
        <f t="shared" si="200"/>
        <v>6751955</v>
      </c>
      <c r="AA89" s="6">
        <f t="shared" si="200"/>
        <v>0</v>
      </c>
      <c r="AB89" s="6">
        <f t="shared" si="200"/>
        <v>7427149</v>
      </c>
      <c r="AC89" s="6">
        <f t="shared" si="200"/>
        <v>7427149</v>
      </c>
      <c r="AD89" s="6">
        <f t="shared" si="200"/>
        <v>0</v>
      </c>
      <c r="AE89" s="6">
        <f t="shared" si="200"/>
        <v>8169865</v>
      </c>
      <c r="AF89" s="6">
        <f t="shared" si="200"/>
        <v>8169865</v>
      </c>
      <c r="AG89" s="6">
        <f t="shared" si="200"/>
        <v>0</v>
      </c>
      <c r="AH89" s="6">
        <f t="shared" si="200"/>
        <v>0</v>
      </c>
      <c r="AI89" s="6">
        <f t="shared" si="200"/>
        <v>0</v>
      </c>
      <c r="AJ89" s="6">
        <f t="shared" si="200"/>
        <v>0</v>
      </c>
      <c r="AK89" s="6">
        <f t="shared" si="200"/>
        <v>0</v>
      </c>
      <c r="AL89" s="6">
        <f t="shared" si="200"/>
        <v>0</v>
      </c>
      <c r="AM89" s="6">
        <f t="shared" si="200"/>
        <v>0</v>
      </c>
      <c r="AN89" s="6">
        <f t="shared" si="200"/>
        <v>0</v>
      </c>
      <c r="AO89" s="6">
        <f t="shared" si="200"/>
        <v>0</v>
      </c>
      <c r="AP89" s="6">
        <f t="shared" si="200"/>
        <v>0</v>
      </c>
      <c r="AQ89" s="6">
        <f t="shared" si="200"/>
        <v>0</v>
      </c>
      <c r="AR89" s="6">
        <f t="shared" si="200"/>
        <v>0</v>
      </c>
      <c r="AS89" s="6">
        <f t="shared" si="200"/>
        <v>0</v>
      </c>
      <c r="AT89" s="6">
        <f t="shared" si="200"/>
        <v>0</v>
      </c>
      <c r="AU89" s="6">
        <f t="shared" si="200"/>
        <v>0</v>
      </c>
      <c r="AV89" s="6">
        <f t="shared" si="200"/>
        <v>0</v>
      </c>
      <c r="AW89" s="6">
        <f t="shared" si="200"/>
        <v>0</v>
      </c>
      <c r="AX89" s="6">
        <f t="shared" si="200"/>
        <v>0</v>
      </c>
      <c r="AY89" s="6">
        <f t="shared" si="200"/>
        <v>0</v>
      </c>
      <c r="AZ89" s="6">
        <f t="shared" si="200"/>
        <v>0</v>
      </c>
      <c r="BA89" s="6">
        <f t="shared" si="200"/>
        <v>0</v>
      </c>
      <c r="BB89" s="6">
        <f t="shared" si="200"/>
        <v>0</v>
      </c>
      <c r="BC89" s="6">
        <f t="shared" si="200"/>
        <v>0</v>
      </c>
      <c r="BD89" s="6">
        <f t="shared" si="200"/>
        <v>0</v>
      </c>
      <c r="BE89" s="6">
        <f t="shared" si="200"/>
        <v>0</v>
      </c>
      <c r="BF89" s="6">
        <f t="shared" si="200"/>
        <v>0</v>
      </c>
      <c r="BG89" s="6">
        <f t="shared" si="200"/>
        <v>0</v>
      </c>
      <c r="BH89" s="6">
        <f t="shared" si="200"/>
        <v>0</v>
      </c>
      <c r="BI89" s="6">
        <f t="shared" si="200"/>
        <v>22348969</v>
      </c>
      <c r="BJ89" s="6">
        <f t="shared" si="200"/>
        <v>22348969</v>
      </c>
      <c r="BK89" s="6">
        <f t="shared" si="200"/>
        <v>15748341</v>
      </c>
      <c r="BL89" s="6">
        <f t="shared" si="200"/>
        <v>0</v>
      </c>
      <c r="BM89" s="6">
        <f t="shared" si="200"/>
        <v>15748341</v>
      </c>
      <c r="BN89" s="6">
        <f t="shared" si="200"/>
        <v>38097310</v>
      </c>
    </row>
    <row r="90" spans="1:66" ht="45" customHeight="1" thickBot="1">
      <c r="A90" s="397"/>
      <c r="B90" s="398"/>
      <c r="C90" s="398"/>
      <c r="D90" s="409" t="s">
        <v>18</v>
      </c>
      <c r="E90" s="411"/>
      <c r="F90" s="7">
        <f>F18+F22+F29+F35+F42+F54+F78+F81+F85+F67+F71+F12+F16</f>
        <v>184677262</v>
      </c>
      <c r="G90" s="7">
        <f t="shared" ref="G90:BN90" si="201">G18+G22+G29+G35+G42+G54+G78+G81+G85+G67+G71+G12+G16</f>
        <v>103379522</v>
      </c>
      <c r="H90" s="7">
        <f t="shared" si="201"/>
        <v>288056784</v>
      </c>
      <c r="I90" s="7">
        <f t="shared" si="201"/>
        <v>0</v>
      </c>
      <c r="J90" s="7">
        <f t="shared" si="201"/>
        <v>0</v>
      </c>
      <c r="K90" s="7">
        <f t="shared" si="201"/>
        <v>0</v>
      </c>
      <c r="L90" s="7">
        <f t="shared" si="201"/>
        <v>0</v>
      </c>
      <c r="M90" s="7">
        <f t="shared" si="201"/>
        <v>0</v>
      </c>
      <c r="N90" s="7">
        <f t="shared" si="201"/>
        <v>0</v>
      </c>
      <c r="O90" s="7">
        <f t="shared" si="201"/>
        <v>0</v>
      </c>
      <c r="P90" s="7">
        <f t="shared" si="201"/>
        <v>0</v>
      </c>
      <c r="Q90" s="7">
        <f t="shared" si="201"/>
        <v>0</v>
      </c>
      <c r="R90" s="7">
        <f t="shared" si="201"/>
        <v>0</v>
      </c>
      <c r="S90" s="7">
        <f t="shared" si="201"/>
        <v>0</v>
      </c>
      <c r="T90" s="7">
        <f t="shared" si="201"/>
        <v>0</v>
      </c>
      <c r="U90" s="7">
        <f t="shared" si="201"/>
        <v>26163701</v>
      </c>
      <c r="V90" s="7">
        <f t="shared" si="201"/>
        <v>6994975</v>
      </c>
      <c r="W90" s="7">
        <f t="shared" si="201"/>
        <v>33158676</v>
      </c>
      <c r="X90" s="7">
        <f t="shared" si="201"/>
        <v>6153217</v>
      </c>
      <c r="Y90" s="7">
        <f t="shared" si="201"/>
        <v>45418238</v>
      </c>
      <c r="Z90" s="7">
        <f t="shared" si="201"/>
        <v>51571455</v>
      </c>
      <c r="AA90" s="7">
        <f t="shared" si="201"/>
        <v>1650000</v>
      </c>
      <c r="AB90" s="7">
        <f t="shared" si="201"/>
        <v>24652149</v>
      </c>
      <c r="AC90" s="7">
        <f t="shared" si="201"/>
        <v>26302149</v>
      </c>
      <c r="AD90" s="7">
        <f t="shared" si="201"/>
        <v>1840000</v>
      </c>
      <c r="AE90" s="7">
        <f t="shared" si="201"/>
        <v>26624865</v>
      </c>
      <c r="AF90" s="7">
        <f t="shared" si="201"/>
        <v>28464865</v>
      </c>
      <c r="AG90" s="7">
        <f t="shared" si="201"/>
        <v>2066000</v>
      </c>
      <c r="AH90" s="7">
        <f t="shared" si="201"/>
        <v>0</v>
      </c>
      <c r="AI90" s="7">
        <f t="shared" si="201"/>
        <v>2066000</v>
      </c>
      <c r="AJ90" s="7">
        <f t="shared" si="201"/>
        <v>1637000</v>
      </c>
      <c r="AK90" s="7">
        <f t="shared" si="201"/>
        <v>0</v>
      </c>
      <c r="AL90" s="7">
        <f t="shared" si="201"/>
        <v>1637000</v>
      </c>
      <c r="AM90" s="7">
        <f t="shared" si="201"/>
        <v>1964000</v>
      </c>
      <c r="AN90" s="7">
        <f t="shared" si="201"/>
        <v>0</v>
      </c>
      <c r="AO90" s="7">
        <f t="shared" si="201"/>
        <v>1964000</v>
      </c>
      <c r="AP90" s="7">
        <f t="shared" si="201"/>
        <v>0</v>
      </c>
      <c r="AQ90" s="7">
        <f t="shared" si="201"/>
        <v>0</v>
      </c>
      <c r="AR90" s="7">
        <f t="shared" si="201"/>
        <v>0</v>
      </c>
      <c r="AS90" s="7">
        <f t="shared" si="201"/>
        <v>0</v>
      </c>
      <c r="AT90" s="7">
        <f t="shared" si="201"/>
        <v>0</v>
      </c>
      <c r="AU90" s="7">
        <f t="shared" si="201"/>
        <v>0</v>
      </c>
      <c r="AV90" s="7">
        <f t="shared" si="201"/>
        <v>0</v>
      </c>
      <c r="AW90" s="7">
        <f t="shared" si="201"/>
        <v>0</v>
      </c>
      <c r="AX90" s="7">
        <f t="shared" si="201"/>
        <v>0</v>
      </c>
      <c r="AY90" s="7">
        <f t="shared" si="201"/>
        <v>0</v>
      </c>
      <c r="AZ90" s="7">
        <f t="shared" si="201"/>
        <v>0</v>
      </c>
      <c r="BA90" s="7">
        <f t="shared" si="201"/>
        <v>0</v>
      </c>
      <c r="BB90" s="7">
        <f t="shared" si="201"/>
        <v>0</v>
      </c>
      <c r="BC90" s="7">
        <f t="shared" si="201"/>
        <v>0</v>
      </c>
      <c r="BD90" s="7">
        <f t="shared" si="201"/>
        <v>0</v>
      </c>
      <c r="BE90" s="7">
        <f t="shared" si="201"/>
        <v>0</v>
      </c>
      <c r="BF90" s="7">
        <f t="shared" si="201"/>
        <v>0</v>
      </c>
      <c r="BG90" s="7">
        <f t="shared" si="201"/>
        <v>0</v>
      </c>
      <c r="BH90" s="7">
        <f t="shared" si="201"/>
        <v>37083156</v>
      </c>
      <c r="BI90" s="7">
        <f t="shared" si="201"/>
        <v>103690227</v>
      </c>
      <c r="BJ90" s="7">
        <f t="shared" si="201"/>
        <v>140773383</v>
      </c>
      <c r="BK90" s="7">
        <f t="shared" si="201"/>
        <v>147594106</v>
      </c>
      <c r="BL90" s="7">
        <f t="shared" si="201"/>
        <v>-310705</v>
      </c>
      <c r="BM90" s="7">
        <f t="shared" si="201"/>
        <v>147283401</v>
      </c>
      <c r="BN90" s="7">
        <f t="shared" si="201"/>
        <v>288056784</v>
      </c>
    </row>
    <row r="91" spans="1:66" ht="45" customHeight="1">
      <c r="A91" s="395" t="s">
        <v>22</v>
      </c>
      <c r="B91" s="396"/>
      <c r="C91" s="396"/>
      <c r="D91" s="399" t="s">
        <v>14</v>
      </c>
      <c r="E91" s="400"/>
      <c r="F91" s="5">
        <f t="shared" ref="F91:BN91" si="202">F24+F37+F57+F46+F7</f>
        <v>90449437</v>
      </c>
      <c r="G91" s="5">
        <f t="shared" si="202"/>
        <v>9307995</v>
      </c>
      <c r="H91" s="5">
        <f t="shared" si="202"/>
        <v>99757432</v>
      </c>
      <c r="I91" s="5">
        <f t="shared" si="202"/>
        <v>0</v>
      </c>
      <c r="J91" s="5">
        <f t="shared" si="202"/>
        <v>0</v>
      </c>
      <c r="K91" s="5">
        <f t="shared" si="202"/>
        <v>0</v>
      </c>
      <c r="L91" s="5">
        <f t="shared" si="202"/>
        <v>0</v>
      </c>
      <c r="M91" s="5">
        <f t="shared" si="202"/>
        <v>0</v>
      </c>
      <c r="N91" s="5">
        <f t="shared" si="202"/>
        <v>0</v>
      </c>
      <c r="O91" s="5">
        <f t="shared" si="202"/>
        <v>0</v>
      </c>
      <c r="P91" s="5">
        <f t="shared" si="202"/>
        <v>0</v>
      </c>
      <c r="Q91" s="18">
        <f t="shared" si="202"/>
        <v>0</v>
      </c>
      <c r="R91" s="5">
        <f t="shared" si="202"/>
        <v>0</v>
      </c>
      <c r="S91" s="5">
        <f t="shared" si="202"/>
        <v>0</v>
      </c>
      <c r="T91" s="18">
        <f t="shared" si="202"/>
        <v>0</v>
      </c>
      <c r="U91" s="5">
        <f t="shared" si="202"/>
        <v>22860978</v>
      </c>
      <c r="V91" s="5">
        <f t="shared" si="202"/>
        <v>4953029</v>
      </c>
      <c r="W91" s="5">
        <f t="shared" si="202"/>
        <v>27814007</v>
      </c>
      <c r="X91" s="5">
        <f t="shared" si="202"/>
        <v>19574765</v>
      </c>
      <c r="Y91" s="5">
        <f t="shared" si="202"/>
        <v>4180766</v>
      </c>
      <c r="Z91" s="5">
        <f t="shared" si="202"/>
        <v>23755531</v>
      </c>
      <c r="AA91" s="5">
        <f t="shared" si="202"/>
        <v>0</v>
      </c>
      <c r="AB91" s="5">
        <f t="shared" si="202"/>
        <v>0</v>
      </c>
      <c r="AC91" s="14">
        <f t="shared" si="202"/>
        <v>0</v>
      </c>
      <c r="AD91" s="14">
        <f t="shared" si="202"/>
        <v>0</v>
      </c>
      <c r="AE91" s="14">
        <f t="shared" si="202"/>
        <v>0</v>
      </c>
      <c r="AF91" s="14">
        <f t="shared" si="202"/>
        <v>0</v>
      </c>
      <c r="AG91" s="14">
        <f t="shared" si="202"/>
        <v>0</v>
      </c>
      <c r="AH91" s="14">
        <f t="shared" si="202"/>
        <v>0</v>
      </c>
      <c r="AI91" s="14">
        <f t="shared" si="202"/>
        <v>0</v>
      </c>
      <c r="AJ91" s="5">
        <f t="shared" si="202"/>
        <v>0</v>
      </c>
      <c r="AK91" s="5">
        <f t="shared" si="202"/>
        <v>0</v>
      </c>
      <c r="AL91" s="5">
        <f t="shared" si="202"/>
        <v>0</v>
      </c>
      <c r="AM91" s="5">
        <f t="shared" si="202"/>
        <v>0</v>
      </c>
      <c r="AN91" s="5">
        <f t="shared" si="202"/>
        <v>0</v>
      </c>
      <c r="AO91" s="5">
        <f t="shared" si="202"/>
        <v>0</v>
      </c>
      <c r="AP91" s="5">
        <f t="shared" si="202"/>
        <v>0</v>
      </c>
      <c r="AQ91" s="5">
        <f t="shared" si="202"/>
        <v>0</v>
      </c>
      <c r="AR91" s="5">
        <f t="shared" si="202"/>
        <v>0</v>
      </c>
      <c r="AS91" s="5">
        <f t="shared" si="202"/>
        <v>0</v>
      </c>
      <c r="AT91" s="5">
        <f t="shared" si="202"/>
        <v>0</v>
      </c>
      <c r="AU91" s="5">
        <f t="shared" si="202"/>
        <v>0</v>
      </c>
      <c r="AV91" s="5">
        <f t="shared" si="202"/>
        <v>0</v>
      </c>
      <c r="AW91" s="5">
        <f t="shared" si="202"/>
        <v>0</v>
      </c>
      <c r="AX91" s="5">
        <f t="shared" si="202"/>
        <v>0</v>
      </c>
      <c r="AY91" s="5">
        <f t="shared" si="202"/>
        <v>0</v>
      </c>
      <c r="AZ91" s="5">
        <f t="shared" si="202"/>
        <v>0</v>
      </c>
      <c r="BA91" s="5">
        <f t="shared" si="202"/>
        <v>0</v>
      </c>
      <c r="BB91" s="5">
        <f t="shared" si="202"/>
        <v>0</v>
      </c>
      <c r="BC91" s="5">
        <f t="shared" si="202"/>
        <v>0</v>
      </c>
      <c r="BD91" s="5">
        <f t="shared" si="202"/>
        <v>0</v>
      </c>
      <c r="BE91" s="5">
        <f t="shared" si="202"/>
        <v>0</v>
      </c>
      <c r="BF91" s="5">
        <f t="shared" si="202"/>
        <v>0</v>
      </c>
      <c r="BG91" s="5">
        <f t="shared" si="202"/>
        <v>0</v>
      </c>
      <c r="BH91" s="5">
        <f t="shared" si="202"/>
        <v>42435743</v>
      </c>
      <c r="BI91" s="5">
        <f t="shared" si="202"/>
        <v>9133795</v>
      </c>
      <c r="BJ91" s="5">
        <f t="shared" si="202"/>
        <v>51569538</v>
      </c>
      <c r="BK91" s="5">
        <f t="shared" si="202"/>
        <v>48013694</v>
      </c>
      <c r="BL91" s="5">
        <f t="shared" si="202"/>
        <v>174200</v>
      </c>
      <c r="BM91" s="5">
        <f t="shared" si="202"/>
        <v>48187894</v>
      </c>
      <c r="BN91" s="18">
        <f t="shared" si="202"/>
        <v>99757432</v>
      </c>
    </row>
    <row r="92" spans="1:66" ht="45" customHeight="1">
      <c r="A92" s="395"/>
      <c r="B92" s="396"/>
      <c r="C92" s="396"/>
      <c r="D92" s="401" t="s">
        <v>16</v>
      </c>
      <c r="E92" s="402"/>
      <c r="F92" s="6">
        <f t="shared" ref="F92:BN92" si="203">F58+F49+F79+F82+F61+F64+F75+F72+F10+F68</f>
        <v>120799542</v>
      </c>
      <c r="G92" s="10">
        <f t="shared" si="203"/>
        <v>24967253</v>
      </c>
      <c r="H92" s="6">
        <f t="shared" si="203"/>
        <v>145766795</v>
      </c>
      <c r="I92" s="6">
        <f t="shared" si="203"/>
        <v>0</v>
      </c>
      <c r="J92" s="6">
        <f t="shared" si="203"/>
        <v>0</v>
      </c>
      <c r="K92" s="6">
        <f t="shared" si="203"/>
        <v>0</v>
      </c>
      <c r="L92" s="6">
        <f t="shared" si="203"/>
        <v>0</v>
      </c>
      <c r="M92" s="6">
        <f t="shared" si="203"/>
        <v>0</v>
      </c>
      <c r="N92" s="6">
        <f t="shared" si="203"/>
        <v>0</v>
      </c>
      <c r="O92" s="6">
        <f t="shared" si="203"/>
        <v>0</v>
      </c>
      <c r="P92" s="6">
        <f t="shared" si="203"/>
        <v>0</v>
      </c>
      <c r="Q92" s="6">
        <f t="shared" si="203"/>
        <v>0</v>
      </c>
      <c r="R92" s="6">
        <f t="shared" si="203"/>
        <v>0</v>
      </c>
      <c r="S92" s="6">
        <f t="shared" si="203"/>
        <v>0</v>
      </c>
      <c r="T92" s="6">
        <f t="shared" si="203"/>
        <v>0</v>
      </c>
      <c r="U92" s="6">
        <f t="shared" si="203"/>
        <v>58086015</v>
      </c>
      <c r="V92" s="10">
        <f t="shared" si="203"/>
        <v>-26889052</v>
      </c>
      <c r="W92" s="6">
        <f t="shared" si="203"/>
        <v>31196963</v>
      </c>
      <c r="X92" s="6">
        <f t="shared" si="203"/>
        <v>55515668</v>
      </c>
      <c r="Y92" s="10">
        <f t="shared" si="203"/>
        <v>47030690</v>
      </c>
      <c r="Z92" s="6">
        <f t="shared" si="203"/>
        <v>102546358</v>
      </c>
      <c r="AA92" s="6">
        <f t="shared" si="203"/>
        <v>600000</v>
      </c>
      <c r="AB92" s="6">
        <f t="shared" si="203"/>
        <v>0</v>
      </c>
      <c r="AC92" s="6">
        <f t="shared" si="203"/>
        <v>600000</v>
      </c>
      <c r="AD92" s="6">
        <f t="shared" si="203"/>
        <v>0</v>
      </c>
      <c r="AE92" s="10">
        <f t="shared" si="203"/>
        <v>1000000</v>
      </c>
      <c r="AF92" s="6">
        <f t="shared" si="203"/>
        <v>1000000</v>
      </c>
      <c r="AG92" s="6">
        <f t="shared" si="203"/>
        <v>0</v>
      </c>
      <c r="AH92" s="10">
        <f t="shared" si="203"/>
        <v>1000000</v>
      </c>
      <c r="AI92" s="6">
        <f t="shared" si="203"/>
        <v>1000000</v>
      </c>
      <c r="AJ92" s="6">
        <f t="shared" si="203"/>
        <v>0</v>
      </c>
      <c r="AK92" s="10">
        <f t="shared" si="203"/>
        <v>1000000</v>
      </c>
      <c r="AL92" s="6">
        <f t="shared" si="203"/>
        <v>1000000</v>
      </c>
      <c r="AM92" s="6">
        <f t="shared" si="203"/>
        <v>0</v>
      </c>
      <c r="AN92" s="10">
        <f t="shared" si="203"/>
        <v>1000000</v>
      </c>
      <c r="AO92" s="6">
        <f t="shared" si="203"/>
        <v>1000000</v>
      </c>
      <c r="AP92" s="6">
        <f t="shared" si="203"/>
        <v>0</v>
      </c>
      <c r="AQ92" s="10">
        <f t="shared" si="203"/>
        <v>1000000</v>
      </c>
      <c r="AR92" s="6">
        <f t="shared" si="203"/>
        <v>1000000</v>
      </c>
      <c r="AS92" s="6">
        <f t="shared" si="203"/>
        <v>0</v>
      </c>
      <c r="AT92" s="6">
        <f t="shared" si="203"/>
        <v>0</v>
      </c>
      <c r="AU92" s="6">
        <f t="shared" si="203"/>
        <v>0</v>
      </c>
      <c r="AV92" s="6">
        <f t="shared" si="203"/>
        <v>0</v>
      </c>
      <c r="AW92" s="6">
        <f t="shared" si="203"/>
        <v>0</v>
      </c>
      <c r="AX92" s="6">
        <f t="shared" si="203"/>
        <v>0</v>
      </c>
      <c r="AY92" s="6">
        <f t="shared" si="203"/>
        <v>0</v>
      </c>
      <c r="AZ92" s="6">
        <f t="shared" si="203"/>
        <v>0</v>
      </c>
      <c r="BA92" s="6">
        <f t="shared" si="203"/>
        <v>0</v>
      </c>
      <c r="BB92" s="6">
        <f t="shared" si="203"/>
        <v>0</v>
      </c>
      <c r="BC92" s="6">
        <f t="shared" si="203"/>
        <v>0</v>
      </c>
      <c r="BD92" s="6">
        <f t="shared" si="203"/>
        <v>0</v>
      </c>
      <c r="BE92" s="6">
        <f t="shared" si="203"/>
        <v>0</v>
      </c>
      <c r="BF92" s="6">
        <f t="shared" si="203"/>
        <v>0</v>
      </c>
      <c r="BG92" s="6">
        <f t="shared" si="203"/>
        <v>0</v>
      </c>
      <c r="BH92" s="6">
        <f t="shared" si="203"/>
        <v>114201683</v>
      </c>
      <c r="BI92" s="10">
        <f t="shared" si="203"/>
        <v>25141638</v>
      </c>
      <c r="BJ92" s="6">
        <f t="shared" si="203"/>
        <v>139343321</v>
      </c>
      <c r="BK92" s="6">
        <f t="shared" si="203"/>
        <v>6597859</v>
      </c>
      <c r="BL92" s="10">
        <f t="shared" si="203"/>
        <v>-174385</v>
      </c>
      <c r="BM92" s="6">
        <f t="shared" si="203"/>
        <v>6423474</v>
      </c>
      <c r="BN92" s="19">
        <f t="shared" si="203"/>
        <v>145766795</v>
      </c>
    </row>
    <row r="93" spans="1:66" ht="45" customHeight="1">
      <c r="A93" s="395"/>
      <c r="B93" s="396"/>
      <c r="C93" s="396"/>
      <c r="D93" s="403" t="s">
        <v>15</v>
      </c>
      <c r="E93" s="404"/>
      <c r="F93" s="6">
        <f t="shared" ref="F93:BN93" si="204">F27+F40+F52+F76+F73</f>
        <v>10143301</v>
      </c>
      <c r="G93" s="6">
        <f t="shared" si="204"/>
        <v>0</v>
      </c>
      <c r="H93" s="6">
        <f t="shared" si="204"/>
        <v>10143301</v>
      </c>
      <c r="I93" s="6">
        <f t="shared" si="204"/>
        <v>0</v>
      </c>
      <c r="J93" s="6">
        <f t="shared" si="204"/>
        <v>0</v>
      </c>
      <c r="K93" s="6">
        <f t="shared" si="204"/>
        <v>0</v>
      </c>
      <c r="L93" s="6">
        <f t="shared" si="204"/>
        <v>0</v>
      </c>
      <c r="M93" s="6">
        <f t="shared" si="204"/>
        <v>0</v>
      </c>
      <c r="N93" s="6">
        <f t="shared" si="204"/>
        <v>0</v>
      </c>
      <c r="O93" s="6">
        <f t="shared" si="204"/>
        <v>0</v>
      </c>
      <c r="P93" s="6">
        <f t="shared" si="204"/>
        <v>0</v>
      </c>
      <c r="Q93" s="6">
        <f t="shared" si="204"/>
        <v>0</v>
      </c>
      <c r="R93" s="6">
        <f t="shared" si="204"/>
        <v>0</v>
      </c>
      <c r="S93" s="6">
        <f t="shared" si="204"/>
        <v>0</v>
      </c>
      <c r="T93" s="6">
        <f t="shared" si="204"/>
        <v>0</v>
      </c>
      <c r="U93" s="6">
        <f t="shared" si="204"/>
        <v>1551527</v>
      </c>
      <c r="V93" s="6">
        <f t="shared" si="204"/>
        <v>0</v>
      </c>
      <c r="W93" s="6">
        <f t="shared" si="204"/>
        <v>1551527</v>
      </c>
      <c r="X93" s="6">
        <f t="shared" si="204"/>
        <v>8521302</v>
      </c>
      <c r="Y93" s="6">
        <f t="shared" si="204"/>
        <v>0</v>
      </c>
      <c r="Z93" s="6">
        <f t="shared" si="204"/>
        <v>8521302</v>
      </c>
      <c r="AA93" s="6">
        <f t="shared" si="204"/>
        <v>0</v>
      </c>
      <c r="AB93" s="6">
        <f t="shared" si="204"/>
        <v>0</v>
      </c>
      <c r="AC93" s="6">
        <f t="shared" si="204"/>
        <v>0</v>
      </c>
      <c r="AD93" s="6">
        <f t="shared" si="204"/>
        <v>0</v>
      </c>
      <c r="AE93" s="6">
        <f t="shared" si="204"/>
        <v>0</v>
      </c>
      <c r="AF93" s="6">
        <f t="shared" si="204"/>
        <v>0</v>
      </c>
      <c r="AG93" s="6">
        <f t="shared" si="204"/>
        <v>0</v>
      </c>
      <c r="AH93" s="6">
        <f t="shared" si="204"/>
        <v>0</v>
      </c>
      <c r="AI93" s="6">
        <f t="shared" si="204"/>
        <v>0</v>
      </c>
      <c r="AJ93" s="6">
        <f t="shared" si="204"/>
        <v>0</v>
      </c>
      <c r="AK93" s="6">
        <f t="shared" si="204"/>
        <v>0</v>
      </c>
      <c r="AL93" s="6">
        <f t="shared" si="204"/>
        <v>0</v>
      </c>
      <c r="AM93" s="6">
        <f t="shared" si="204"/>
        <v>0</v>
      </c>
      <c r="AN93" s="6">
        <f t="shared" si="204"/>
        <v>0</v>
      </c>
      <c r="AO93" s="6">
        <f t="shared" si="204"/>
        <v>0</v>
      </c>
      <c r="AP93" s="6">
        <f t="shared" si="204"/>
        <v>0</v>
      </c>
      <c r="AQ93" s="6">
        <f t="shared" si="204"/>
        <v>0</v>
      </c>
      <c r="AR93" s="6">
        <f t="shared" si="204"/>
        <v>0</v>
      </c>
      <c r="AS93" s="6">
        <f t="shared" si="204"/>
        <v>0</v>
      </c>
      <c r="AT93" s="6">
        <f t="shared" si="204"/>
        <v>0</v>
      </c>
      <c r="AU93" s="6">
        <f t="shared" si="204"/>
        <v>0</v>
      </c>
      <c r="AV93" s="6">
        <f t="shared" si="204"/>
        <v>0</v>
      </c>
      <c r="AW93" s="6">
        <f t="shared" si="204"/>
        <v>0</v>
      </c>
      <c r="AX93" s="6">
        <f t="shared" si="204"/>
        <v>0</v>
      </c>
      <c r="AY93" s="6">
        <f t="shared" si="204"/>
        <v>0</v>
      </c>
      <c r="AZ93" s="6">
        <f t="shared" si="204"/>
        <v>0</v>
      </c>
      <c r="BA93" s="6">
        <f t="shared" si="204"/>
        <v>0</v>
      </c>
      <c r="BB93" s="6">
        <f t="shared" si="204"/>
        <v>0</v>
      </c>
      <c r="BC93" s="6">
        <f t="shared" si="204"/>
        <v>0</v>
      </c>
      <c r="BD93" s="6">
        <f t="shared" si="204"/>
        <v>0</v>
      </c>
      <c r="BE93" s="6">
        <f t="shared" si="204"/>
        <v>0</v>
      </c>
      <c r="BF93" s="6">
        <f t="shared" si="204"/>
        <v>0</v>
      </c>
      <c r="BG93" s="6">
        <f t="shared" si="204"/>
        <v>0</v>
      </c>
      <c r="BH93" s="6">
        <f t="shared" si="204"/>
        <v>10072829</v>
      </c>
      <c r="BI93" s="6">
        <f t="shared" si="204"/>
        <v>0</v>
      </c>
      <c r="BJ93" s="6">
        <f t="shared" si="204"/>
        <v>10072829</v>
      </c>
      <c r="BK93" s="6">
        <f t="shared" si="204"/>
        <v>70472</v>
      </c>
      <c r="BL93" s="6">
        <f t="shared" si="204"/>
        <v>0</v>
      </c>
      <c r="BM93" s="6">
        <f t="shared" si="204"/>
        <v>70472</v>
      </c>
      <c r="BN93" s="19">
        <f t="shared" si="204"/>
        <v>10143301</v>
      </c>
    </row>
    <row r="94" spans="1:66" ht="45" customHeight="1">
      <c r="A94" s="395"/>
      <c r="B94" s="396"/>
      <c r="C94" s="396"/>
      <c r="D94" s="403" t="s">
        <v>17</v>
      </c>
      <c r="E94" s="404"/>
      <c r="F94" s="6">
        <f t="shared" ref="F94:BN94" si="205">F59+F62</f>
        <v>10279939</v>
      </c>
      <c r="G94" s="6">
        <f t="shared" si="205"/>
        <v>5000</v>
      </c>
      <c r="H94" s="6">
        <f t="shared" si="205"/>
        <v>10284939</v>
      </c>
      <c r="I94" s="6">
        <f t="shared" si="205"/>
        <v>0</v>
      </c>
      <c r="J94" s="6">
        <f t="shared" si="205"/>
        <v>0</v>
      </c>
      <c r="K94" s="6">
        <f t="shared" si="205"/>
        <v>0</v>
      </c>
      <c r="L94" s="6">
        <f t="shared" si="205"/>
        <v>0</v>
      </c>
      <c r="M94" s="6">
        <f t="shared" si="205"/>
        <v>0</v>
      </c>
      <c r="N94" s="6">
        <f t="shared" si="205"/>
        <v>0</v>
      </c>
      <c r="O94" s="6">
        <f t="shared" si="205"/>
        <v>0</v>
      </c>
      <c r="P94" s="6">
        <f t="shared" si="205"/>
        <v>0</v>
      </c>
      <c r="Q94" s="6">
        <f t="shared" si="205"/>
        <v>0</v>
      </c>
      <c r="R94" s="6">
        <f t="shared" si="205"/>
        <v>0</v>
      </c>
      <c r="S94" s="6">
        <f t="shared" si="205"/>
        <v>0</v>
      </c>
      <c r="T94" s="6">
        <f t="shared" si="205"/>
        <v>0</v>
      </c>
      <c r="U94" s="6">
        <f t="shared" si="205"/>
        <v>8208110</v>
      </c>
      <c r="V94" s="6">
        <f t="shared" si="205"/>
        <v>5000</v>
      </c>
      <c r="W94" s="6">
        <f t="shared" si="205"/>
        <v>8213110</v>
      </c>
      <c r="X94" s="6">
        <f t="shared" si="205"/>
        <v>794250</v>
      </c>
      <c r="Y94" s="6">
        <f t="shared" si="205"/>
        <v>0</v>
      </c>
      <c r="Z94" s="6">
        <f t="shared" si="205"/>
        <v>794250</v>
      </c>
      <c r="AA94" s="6">
        <f t="shared" si="205"/>
        <v>0</v>
      </c>
      <c r="AB94" s="6">
        <f t="shared" si="205"/>
        <v>0</v>
      </c>
      <c r="AC94" s="6">
        <f t="shared" si="205"/>
        <v>0</v>
      </c>
      <c r="AD94" s="6">
        <f t="shared" si="205"/>
        <v>0</v>
      </c>
      <c r="AE94" s="6">
        <f t="shared" si="205"/>
        <v>0</v>
      </c>
      <c r="AF94" s="6">
        <f t="shared" si="205"/>
        <v>0</v>
      </c>
      <c r="AG94" s="6">
        <f t="shared" si="205"/>
        <v>0</v>
      </c>
      <c r="AH94" s="6">
        <f t="shared" si="205"/>
        <v>0</v>
      </c>
      <c r="AI94" s="6">
        <f t="shared" si="205"/>
        <v>0</v>
      </c>
      <c r="AJ94" s="6">
        <f t="shared" si="205"/>
        <v>0</v>
      </c>
      <c r="AK94" s="6">
        <f t="shared" si="205"/>
        <v>0</v>
      </c>
      <c r="AL94" s="6">
        <f t="shared" si="205"/>
        <v>0</v>
      </c>
      <c r="AM94" s="6">
        <f t="shared" si="205"/>
        <v>0</v>
      </c>
      <c r="AN94" s="6">
        <f t="shared" si="205"/>
        <v>0</v>
      </c>
      <c r="AO94" s="6">
        <f t="shared" si="205"/>
        <v>0</v>
      </c>
      <c r="AP94" s="6">
        <f t="shared" si="205"/>
        <v>0</v>
      </c>
      <c r="AQ94" s="6">
        <f t="shared" si="205"/>
        <v>0</v>
      </c>
      <c r="AR94" s="6">
        <f t="shared" si="205"/>
        <v>0</v>
      </c>
      <c r="AS94" s="6">
        <f t="shared" si="205"/>
        <v>0</v>
      </c>
      <c r="AT94" s="6">
        <f t="shared" si="205"/>
        <v>0</v>
      </c>
      <c r="AU94" s="6">
        <f t="shared" si="205"/>
        <v>0</v>
      </c>
      <c r="AV94" s="6">
        <f t="shared" si="205"/>
        <v>0</v>
      </c>
      <c r="AW94" s="6">
        <f t="shared" si="205"/>
        <v>0</v>
      </c>
      <c r="AX94" s="6">
        <f t="shared" si="205"/>
        <v>0</v>
      </c>
      <c r="AY94" s="6">
        <f t="shared" si="205"/>
        <v>0</v>
      </c>
      <c r="AZ94" s="6">
        <f t="shared" si="205"/>
        <v>0</v>
      </c>
      <c r="BA94" s="6">
        <f t="shared" si="205"/>
        <v>0</v>
      </c>
      <c r="BB94" s="6">
        <f t="shared" si="205"/>
        <v>0</v>
      </c>
      <c r="BC94" s="6">
        <f t="shared" si="205"/>
        <v>0</v>
      </c>
      <c r="BD94" s="6">
        <f t="shared" si="205"/>
        <v>0</v>
      </c>
      <c r="BE94" s="6">
        <f t="shared" si="205"/>
        <v>0</v>
      </c>
      <c r="BF94" s="6">
        <f t="shared" si="205"/>
        <v>0</v>
      </c>
      <c r="BG94" s="6">
        <f t="shared" si="205"/>
        <v>0</v>
      </c>
      <c r="BH94" s="6">
        <f t="shared" si="205"/>
        <v>9002360</v>
      </c>
      <c r="BI94" s="6">
        <f t="shared" si="205"/>
        <v>5000</v>
      </c>
      <c r="BJ94" s="6">
        <f t="shared" si="205"/>
        <v>9007360</v>
      </c>
      <c r="BK94" s="6">
        <f t="shared" si="205"/>
        <v>1277579</v>
      </c>
      <c r="BL94" s="6">
        <f t="shared" si="205"/>
        <v>0</v>
      </c>
      <c r="BM94" s="6">
        <f t="shared" si="205"/>
        <v>1277579</v>
      </c>
      <c r="BN94" s="6">
        <f t="shared" si="205"/>
        <v>10284939</v>
      </c>
    </row>
    <row r="95" spans="1:66" ht="45" customHeight="1" thickBot="1">
      <c r="A95" s="397"/>
      <c r="B95" s="398"/>
      <c r="C95" s="398"/>
      <c r="D95" s="409" t="s">
        <v>18</v>
      </c>
      <c r="E95" s="411"/>
      <c r="F95" s="7">
        <f>F30+F43+F60+F55+F79+F82+F63+F65+F77+F74+F69+F13</f>
        <v>231672219</v>
      </c>
      <c r="G95" s="7">
        <f t="shared" ref="G95:BN95" si="206">G30+G43+G60+G55+G79+G82+G63+G65+G77+G74+G69+G13</f>
        <v>34280248</v>
      </c>
      <c r="H95" s="7">
        <f t="shared" si="206"/>
        <v>265952467</v>
      </c>
      <c r="I95" s="7">
        <f t="shared" si="206"/>
        <v>0</v>
      </c>
      <c r="J95" s="7">
        <f t="shared" si="206"/>
        <v>0</v>
      </c>
      <c r="K95" s="7">
        <f t="shared" si="206"/>
        <v>0</v>
      </c>
      <c r="L95" s="7">
        <f t="shared" si="206"/>
        <v>0</v>
      </c>
      <c r="M95" s="7">
        <f t="shared" si="206"/>
        <v>0</v>
      </c>
      <c r="N95" s="7">
        <f t="shared" si="206"/>
        <v>0</v>
      </c>
      <c r="O95" s="7">
        <f t="shared" si="206"/>
        <v>0</v>
      </c>
      <c r="P95" s="7">
        <f t="shared" si="206"/>
        <v>0</v>
      </c>
      <c r="Q95" s="7">
        <f t="shared" si="206"/>
        <v>0</v>
      </c>
      <c r="R95" s="7">
        <f t="shared" si="206"/>
        <v>0</v>
      </c>
      <c r="S95" s="7">
        <f t="shared" si="206"/>
        <v>0</v>
      </c>
      <c r="T95" s="7">
        <f t="shared" si="206"/>
        <v>0</v>
      </c>
      <c r="U95" s="7">
        <f t="shared" si="206"/>
        <v>90706630</v>
      </c>
      <c r="V95" s="7">
        <f t="shared" si="206"/>
        <v>-21931023</v>
      </c>
      <c r="W95" s="7">
        <f t="shared" si="206"/>
        <v>68775607</v>
      </c>
      <c r="X95" s="7">
        <f t="shared" si="206"/>
        <v>84405985</v>
      </c>
      <c r="Y95" s="7">
        <f t="shared" si="206"/>
        <v>51211456</v>
      </c>
      <c r="Z95" s="7">
        <f t="shared" si="206"/>
        <v>135617441</v>
      </c>
      <c r="AA95" s="7">
        <f t="shared" si="206"/>
        <v>600000</v>
      </c>
      <c r="AB95" s="7">
        <f t="shared" si="206"/>
        <v>0</v>
      </c>
      <c r="AC95" s="7">
        <f t="shared" si="206"/>
        <v>600000</v>
      </c>
      <c r="AD95" s="7">
        <f t="shared" si="206"/>
        <v>0</v>
      </c>
      <c r="AE95" s="7">
        <f t="shared" si="206"/>
        <v>1000000</v>
      </c>
      <c r="AF95" s="7">
        <f t="shared" si="206"/>
        <v>1000000</v>
      </c>
      <c r="AG95" s="7">
        <f t="shared" si="206"/>
        <v>0</v>
      </c>
      <c r="AH95" s="7">
        <f t="shared" si="206"/>
        <v>1000000</v>
      </c>
      <c r="AI95" s="7">
        <f t="shared" si="206"/>
        <v>1000000</v>
      </c>
      <c r="AJ95" s="7">
        <f t="shared" si="206"/>
        <v>0</v>
      </c>
      <c r="AK95" s="7">
        <f t="shared" si="206"/>
        <v>1000000</v>
      </c>
      <c r="AL95" s="7">
        <f t="shared" si="206"/>
        <v>1000000</v>
      </c>
      <c r="AM95" s="7">
        <f t="shared" si="206"/>
        <v>0</v>
      </c>
      <c r="AN95" s="7">
        <f t="shared" si="206"/>
        <v>1000000</v>
      </c>
      <c r="AO95" s="7">
        <f t="shared" si="206"/>
        <v>1000000</v>
      </c>
      <c r="AP95" s="7">
        <f t="shared" si="206"/>
        <v>0</v>
      </c>
      <c r="AQ95" s="7">
        <f t="shared" si="206"/>
        <v>1000000</v>
      </c>
      <c r="AR95" s="7">
        <f t="shared" si="206"/>
        <v>1000000</v>
      </c>
      <c r="AS95" s="7">
        <f t="shared" si="206"/>
        <v>0</v>
      </c>
      <c r="AT95" s="7">
        <f t="shared" si="206"/>
        <v>0</v>
      </c>
      <c r="AU95" s="7">
        <f t="shared" si="206"/>
        <v>0</v>
      </c>
      <c r="AV95" s="7">
        <f t="shared" si="206"/>
        <v>0</v>
      </c>
      <c r="AW95" s="7">
        <f t="shared" si="206"/>
        <v>0</v>
      </c>
      <c r="AX95" s="7">
        <f t="shared" si="206"/>
        <v>0</v>
      </c>
      <c r="AY95" s="7">
        <f t="shared" si="206"/>
        <v>0</v>
      </c>
      <c r="AZ95" s="7">
        <f t="shared" si="206"/>
        <v>0</v>
      </c>
      <c r="BA95" s="7">
        <f t="shared" si="206"/>
        <v>0</v>
      </c>
      <c r="BB95" s="7">
        <f t="shared" si="206"/>
        <v>0</v>
      </c>
      <c r="BC95" s="7">
        <f t="shared" si="206"/>
        <v>0</v>
      </c>
      <c r="BD95" s="7">
        <f t="shared" si="206"/>
        <v>0</v>
      </c>
      <c r="BE95" s="7">
        <f t="shared" si="206"/>
        <v>0</v>
      </c>
      <c r="BF95" s="7">
        <f t="shared" si="206"/>
        <v>0</v>
      </c>
      <c r="BG95" s="7">
        <f t="shared" si="206"/>
        <v>0</v>
      </c>
      <c r="BH95" s="7">
        <f t="shared" si="206"/>
        <v>175712615</v>
      </c>
      <c r="BI95" s="7">
        <f t="shared" si="206"/>
        <v>34280433</v>
      </c>
      <c r="BJ95" s="7">
        <f t="shared" si="206"/>
        <v>209993048</v>
      </c>
      <c r="BK95" s="7">
        <f t="shared" si="206"/>
        <v>55959604</v>
      </c>
      <c r="BL95" s="7">
        <f t="shared" si="206"/>
        <v>-185</v>
      </c>
      <c r="BM95" s="7">
        <f t="shared" si="206"/>
        <v>55959419</v>
      </c>
      <c r="BN95" s="7">
        <f t="shared" si="206"/>
        <v>265952467</v>
      </c>
    </row>
    <row r="96" spans="1:66" ht="45" customHeight="1">
      <c r="A96" s="395" t="s">
        <v>19</v>
      </c>
      <c r="B96" s="396"/>
      <c r="C96" s="396"/>
      <c r="D96" s="399" t="s">
        <v>14</v>
      </c>
      <c r="E96" s="406"/>
      <c r="F96" s="5">
        <f>F86+F91</f>
        <v>213916780</v>
      </c>
      <c r="G96" s="5">
        <f t="shared" ref="G96:BN99" si="207">G86+G91</f>
        <v>35133316</v>
      </c>
      <c r="H96" s="5">
        <f t="shared" si="207"/>
        <v>249050096</v>
      </c>
      <c r="I96" s="5">
        <f t="shared" si="207"/>
        <v>0</v>
      </c>
      <c r="J96" s="5">
        <f t="shared" si="207"/>
        <v>0</v>
      </c>
      <c r="K96" s="5">
        <f t="shared" si="207"/>
        <v>0</v>
      </c>
      <c r="L96" s="5">
        <f t="shared" si="207"/>
        <v>0</v>
      </c>
      <c r="M96" s="5">
        <f t="shared" si="207"/>
        <v>0</v>
      </c>
      <c r="N96" s="5">
        <f t="shared" si="207"/>
        <v>0</v>
      </c>
      <c r="O96" s="5">
        <f t="shared" si="207"/>
        <v>0</v>
      </c>
      <c r="P96" s="5">
        <f t="shared" si="207"/>
        <v>0</v>
      </c>
      <c r="Q96" s="18">
        <f t="shared" si="207"/>
        <v>0</v>
      </c>
      <c r="R96" s="5">
        <f t="shared" si="207"/>
        <v>0</v>
      </c>
      <c r="S96" s="5">
        <f t="shared" si="207"/>
        <v>0</v>
      </c>
      <c r="T96" s="18">
        <f t="shared" si="207"/>
        <v>0</v>
      </c>
      <c r="U96" s="5">
        <f t="shared" si="207"/>
        <v>33891087</v>
      </c>
      <c r="V96" s="5">
        <f t="shared" si="207"/>
        <v>11780482</v>
      </c>
      <c r="W96" s="5">
        <f t="shared" si="207"/>
        <v>45671569</v>
      </c>
      <c r="X96" s="5">
        <f t="shared" si="207"/>
        <v>22387640</v>
      </c>
      <c r="Y96" s="5">
        <f t="shared" si="207"/>
        <v>23327270</v>
      </c>
      <c r="Z96" s="5">
        <f t="shared" si="207"/>
        <v>45714910</v>
      </c>
      <c r="AA96" s="5">
        <f t="shared" si="207"/>
        <v>0</v>
      </c>
      <c r="AB96" s="5">
        <f t="shared" si="207"/>
        <v>0</v>
      </c>
      <c r="AC96" s="14">
        <f t="shared" si="207"/>
        <v>0</v>
      </c>
      <c r="AD96" s="14">
        <f t="shared" si="207"/>
        <v>0</v>
      </c>
      <c r="AE96" s="14">
        <f t="shared" si="207"/>
        <v>0</v>
      </c>
      <c r="AF96" s="14">
        <f t="shared" si="207"/>
        <v>0</v>
      </c>
      <c r="AG96" s="14">
        <f t="shared" si="207"/>
        <v>0</v>
      </c>
      <c r="AH96" s="14">
        <f t="shared" si="207"/>
        <v>0</v>
      </c>
      <c r="AI96" s="14">
        <f t="shared" si="207"/>
        <v>0</v>
      </c>
      <c r="AJ96" s="5">
        <f t="shared" si="207"/>
        <v>0</v>
      </c>
      <c r="AK96" s="5">
        <f t="shared" si="207"/>
        <v>0</v>
      </c>
      <c r="AL96" s="5">
        <f t="shared" si="207"/>
        <v>0</v>
      </c>
      <c r="AM96" s="5">
        <f t="shared" si="207"/>
        <v>0</v>
      </c>
      <c r="AN96" s="5">
        <f t="shared" si="207"/>
        <v>0</v>
      </c>
      <c r="AO96" s="5">
        <f t="shared" si="207"/>
        <v>0</v>
      </c>
      <c r="AP96" s="5">
        <f t="shared" si="207"/>
        <v>0</v>
      </c>
      <c r="AQ96" s="5">
        <f t="shared" si="207"/>
        <v>0</v>
      </c>
      <c r="AR96" s="5">
        <f t="shared" si="207"/>
        <v>0</v>
      </c>
      <c r="AS96" s="5">
        <f t="shared" si="207"/>
        <v>0</v>
      </c>
      <c r="AT96" s="5">
        <f t="shared" si="207"/>
        <v>0</v>
      </c>
      <c r="AU96" s="5">
        <f t="shared" si="207"/>
        <v>0</v>
      </c>
      <c r="AV96" s="5">
        <f t="shared" si="207"/>
        <v>0</v>
      </c>
      <c r="AW96" s="5">
        <f t="shared" si="207"/>
        <v>0</v>
      </c>
      <c r="AX96" s="5">
        <f t="shared" si="207"/>
        <v>0</v>
      </c>
      <c r="AY96" s="5">
        <f t="shared" si="207"/>
        <v>0</v>
      </c>
      <c r="AZ96" s="5">
        <f t="shared" si="207"/>
        <v>0</v>
      </c>
      <c r="BA96" s="5">
        <f t="shared" si="207"/>
        <v>0</v>
      </c>
      <c r="BB96" s="5">
        <f t="shared" si="207"/>
        <v>0</v>
      </c>
      <c r="BC96" s="5">
        <f t="shared" si="207"/>
        <v>0</v>
      </c>
      <c r="BD96" s="5">
        <f t="shared" si="207"/>
        <v>0</v>
      </c>
      <c r="BE96" s="5">
        <f t="shared" si="207"/>
        <v>0</v>
      </c>
      <c r="BF96" s="5">
        <f t="shared" si="207"/>
        <v>0</v>
      </c>
      <c r="BG96" s="5">
        <f t="shared" si="207"/>
        <v>0</v>
      </c>
      <c r="BH96" s="5">
        <f t="shared" si="207"/>
        <v>56278727</v>
      </c>
      <c r="BI96" s="5">
        <f t="shared" si="207"/>
        <v>35107752</v>
      </c>
      <c r="BJ96" s="5">
        <f t="shared" si="207"/>
        <v>91386479</v>
      </c>
      <c r="BK96" s="5">
        <f t="shared" si="207"/>
        <v>157638053</v>
      </c>
      <c r="BL96" s="5">
        <f t="shared" si="207"/>
        <v>25564</v>
      </c>
      <c r="BM96" s="5">
        <f t="shared" si="207"/>
        <v>157663617</v>
      </c>
      <c r="BN96" s="18">
        <f t="shared" si="207"/>
        <v>249050096</v>
      </c>
    </row>
    <row r="97" spans="1:66" ht="45" customHeight="1">
      <c r="A97" s="395"/>
      <c r="B97" s="396"/>
      <c r="C97" s="396"/>
      <c r="D97" s="401" t="s">
        <v>16</v>
      </c>
      <c r="E97" s="407"/>
      <c r="F97" s="8">
        <f>F87+F92</f>
        <v>162148903</v>
      </c>
      <c r="G97" s="11">
        <f t="shared" si="207"/>
        <v>80087136</v>
      </c>
      <c r="H97" s="8">
        <f t="shared" si="207"/>
        <v>242236039</v>
      </c>
      <c r="I97" s="8">
        <f t="shared" si="207"/>
        <v>0</v>
      </c>
      <c r="J97" s="8">
        <f t="shared" si="207"/>
        <v>0</v>
      </c>
      <c r="K97" s="8">
        <f t="shared" si="207"/>
        <v>0</v>
      </c>
      <c r="L97" s="8">
        <f t="shared" si="207"/>
        <v>0</v>
      </c>
      <c r="M97" s="8">
        <f t="shared" si="207"/>
        <v>0</v>
      </c>
      <c r="N97" s="8">
        <f t="shared" si="207"/>
        <v>0</v>
      </c>
      <c r="O97" s="8">
        <f t="shared" si="207"/>
        <v>0</v>
      </c>
      <c r="P97" s="8">
        <f t="shared" si="207"/>
        <v>0</v>
      </c>
      <c r="Q97" s="20">
        <f t="shared" si="207"/>
        <v>0</v>
      </c>
      <c r="R97" s="8">
        <f t="shared" si="207"/>
        <v>0</v>
      </c>
      <c r="S97" s="11">
        <f t="shared" si="207"/>
        <v>0</v>
      </c>
      <c r="T97" s="20">
        <f t="shared" si="207"/>
        <v>0</v>
      </c>
      <c r="U97" s="8">
        <f t="shared" si="207"/>
        <v>68374018</v>
      </c>
      <c r="V97" s="11">
        <f t="shared" si="207"/>
        <v>-26700944</v>
      </c>
      <c r="W97" s="8">
        <f t="shared" si="207"/>
        <v>41673074</v>
      </c>
      <c r="X97" s="8">
        <f t="shared" si="207"/>
        <v>58685668</v>
      </c>
      <c r="Y97" s="11">
        <f t="shared" si="207"/>
        <v>66420383</v>
      </c>
      <c r="Z97" s="8">
        <f t="shared" si="207"/>
        <v>125106051</v>
      </c>
      <c r="AA97" s="8">
        <f t="shared" si="207"/>
        <v>2250000</v>
      </c>
      <c r="AB97" s="11">
        <f t="shared" si="207"/>
        <v>17225000</v>
      </c>
      <c r="AC97" s="17">
        <f t="shared" si="207"/>
        <v>19475000</v>
      </c>
      <c r="AD97" s="17">
        <f t="shared" si="207"/>
        <v>1840000</v>
      </c>
      <c r="AE97" s="21">
        <f t="shared" si="207"/>
        <v>19455000</v>
      </c>
      <c r="AF97" s="17">
        <f t="shared" si="207"/>
        <v>21295000</v>
      </c>
      <c r="AG97" s="17">
        <f t="shared" si="207"/>
        <v>2066000</v>
      </c>
      <c r="AH97" s="21">
        <f t="shared" si="207"/>
        <v>1000000</v>
      </c>
      <c r="AI97" s="17">
        <f t="shared" si="207"/>
        <v>3066000</v>
      </c>
      <c r="AJ97" s="8">
        <f t="shared" si="207"/>
        <v>1637000</v>
      </c>
      <c r="AK97" s="11">
        <f t="shared" si="207"/>
        <v>1000000</v>
      </c>
      <c r="AL97" s="8">
        <f t="shared" si="207"/>
        <v>2637000</v>
      </c>
      <c r="AM97" s="8">
        <f t="shared" si="207"/>
        <v>1964000</v>
      </c>
      <c r="AN97" s="11">
        <f t="shared" si="207"/>
        <v>1000000</v>
      </c>
      <c r="AO97" s="8">
        <f t="shared" si="207"/>
        <v>2964000</v>
      </c>
      <c r="AP97" s="8">
        <f t="shared" si="207"/>
        <v>0</v>
      </c>
      <c r="AQ97" s="11">
        <f t="shared" si="207"/>
        <v>1000000</v>
      </c>
      <c r="AR97" s="8">
        <f t="shared" si="207"/>
        <v>1000000</v>
      </c>
      <c r="AS97" s="8">
        <f t="shared" si="207"/>
        <v>0</v>
      </c>
      <c r="AT97" s="23">
        <f t="shared" si="207"/>
        <v>0</v>
      </c>
      <c r="AU97" s="8">
        <f t="shared" si="207"/>
        <v>0</v>
      </c>
      <c r="AV97" s="8">
        <f t="shared" si="207"/>
        <v>0</v>
      </c>
      <c r="AW97" s="23">
        <f t="shared" si="207"/>
        <v>0</v>
      </c>
      <c r="AX97" s="8">
        <f t="shared" si="207"/>
        <v>0</v>
      </c>
      <c r="AY97" s="8">
        <f t="shared" si="207"/>
        <v>0</v>
      </c>
      <c r="AZ97" s="23">
        <f t="shared" si="207"/>
        <v>0</v>
      </c>
      <c r="BA97" s="8">
        <f t="shared" si="207"/>
        <v>0</v>
      </c>
      <c r="BB97" s="8">
        <f t="shared" si="207"/>
        <v>0</v>
      </c>
      <c r="BC97" s="23">
        <f t="shared" si="207"/>
        <v>0</v>
      </c>
      <c r="BD97" s="8">
        <f t="shared" si="207"/>
        <v>0</v>
      </c>
      <c r="BE97" s="8">
        <f t="shared" si="207"/>
        <v>0</v>
      </c>
      <c r="BF97" s="23">
        <f t="shared" si="207"/>
        <v>0</v>
      </c>
      <c r="BG97" s="8">
        <f t="shared" si="207"/>
        <v>0</v>
      </c>
      <c r="BH97" s="8">
        <f t="shared" si="207"/>
        <v>136816686</v>
      </c>
      <c r="BI97" s="11">
        <f t="shared" si="207"/>
        <v>80399439</v>
      </c>
      <c r="BJ97" s="8">
        <f t="shared" si="207"/>
        <v>217216125</v>
      </c>
      <c r="BK97" s="8">
        <f t="shared" si="207"/>
        <v>25332217</v>
      </c>
      <c r="BL97" s="11">
        <f t="shared" si="207"/>
        <v>-312303</v>
      </c>
      <c r="BM97" s="8">
        <f t="shared" si="207"/>
        <v>25019914</v>
      </c>
      <c r="BN97" s="20">
        <f t="shared" si="207"/>
        <v>242236039</v>
      </c>
    </row>
    <row r="98" spans="1:66" ht="45" customHeight="1">
      <c r="A98" s="395"/>
      <c r="B98" s="396"/>
      <c r="C98" s="396"/>
      <c r="D98" s="403" t="s">
        <v>15</v>
      </c>
      <c r="E98" s="408"/>
      <c r="F98" s="8">
        <f>F88+F93</f>
        <v>14255518</v>
      </c>
      <c r="G98" s="8">
        <f t="shared" si="207"/>
        <v>85349</v>
      </c>
      <c r="H98" s="8">
        <f t="shared" si="207"/>
        <v>14340867</v>
      </c>
      <c r="I98" s="8">
        <f t="shared" si="207"/>
        <v>0</v>
      </c>
      <c r="J98" s="8">
        <f t="shared" si="207"/>
        <v>0</v>
      </c>
      <c r="K98" s="8">
        <f t="shared" si="207"/>
        <v>0</v>
      </c>
      <c r="L98" s="8">
        <f t="shared" si="207"/>
        <v>0</v>
      </c>
      <c r="M98" s="8">
        <f t="shared" si="207"/>
        <v>0</v>
      </c>
      <c r="N98" s="8">
        <f t="shared" si="207"/>
        <v>0</v>
      </c>
      <c r="O98" s="8">
        <f t="shared" si="207"/>
        <v>0</v>
      </c>
      <c r="P98" s="8">
        <f t="shared" si="207"/>
        <v>0</v>
      </c>
      <c r="Q98" s="20">
        <f t="shared" si="207"/>
        <v>0</v>
      </c>
      <c r="R98" s="8">
        <f t="shared" si="207"/>
        <v>0</v>
      </c>
      <c r="S98" s="8">
        <f t="shared" si="207"/>
        <v>0</v>
      </c>
      <c r="T98" s="20">
        <f t="shared" si="207"/>
        <v>0</v>
      </c>
      <c r="U98" s="8">
        <f t="shared" si="207"/>
        <v>2006354</v>
      </c>
      <c r="V98" s="8">
        <f t="shared" si="207"/>
        <v>-20586</v>
      </c>
      <c r="W98" s="8">
        <f t="shared" si="207"/>
        <v>1985768</v>
      </c>
      <c r="X98" s="8">
        <f t="shared" si="207"/>
        <v>8691644</v>
      </c>
      <c r="Y98" s="8">
        <f t="shared" si="207"/>
        <v>130086</v>
      </c>
      <c r="Z98" s="8">
        <f t="shared" si="207"/>
        <v>8821730</v>
      </c>
      <c r="AA98" s="8">
        <f t="shared" si="207"/>
        <v>0</v>
      </c>
      <c r="AB98" s="8">
        <f t="shared" si="207"/>
        <v>0</v>
      </c>
      <c r="AC98" s="17">
        <f t="shared" si="207"/>
        <v>0</v>
      </c>
      <c r="AD98" s="17">
        <f t="shared" si="207"/>
        <v>0</v>
      </c>
      <c r="AE98" s="17">
        <f t="shared" si="207"/>
        <v>0</v>
      </c>
      <c r="AF98" s="17">
        <f t="shared" si="207"/>
        <v>0</v>
      </c>
      <c r="AG98" s="17">
        <f t="shared" si="207"/>
        <v>0</v>
      </c>
      <c r="AH98" s="17">
        <f t="shared" si="207"/>
        <v>0</v>
      </c>
      <c r="AI98" s="17">
        <f t="shared" si="207"/>
        <v>0</v>
      </c>
      <c r="AJ98" s="8">
        <f t="shared" si="207"/>
        <v>0</v>
      </c>
      <c r="AK98" s="8">
        <f t="shared" si="207"/>
        <v>0</v>
      </c>
      <c r="AL98" s="8">
        <f t="shared" si="207"/>
        <v>0</v>
      </c>
      <c r="AM98" s="8">
        <f t="shared" si="207"/>
        <v>0</v>
      </c>
      <c r="AN98" s="8">
        <f t="shared" si="207"/>
        <v>0</v>
      </c>
      <c r="AO98" s="8">
        <f t="shared" si="207"/>
        <v>0</v>
      </c>
      <c r="AP98" s="8">
        <f t="shared" si="207"/>
        <v>0</v>
      </c>
      <c r="AQ98" s="8">
        <f t="shared" si="207"/>
        <v>0</v>
      </c>
      <c r="AR98" s="8">
        <f t="shared" si="207"/>
        <v>0</v>
      </c>
      <c r="AS98" s="8">
        <f t="shared" si="207"/>
        <v>0</v>
      </c>
      <c r="AT98" s="8">
        <f t="shared" si="207"/>
        <v>0</v>
      </c>
      <c r="AU98" s="8">
        <f t="shared" si="207"/>
        <v>0</v>
      </c>
      <c r="AV98" s="8">
        <f t="shared" si="207"/>
        <v>0</v>
      </c>
      <c r="AW98" s="8">
        <f t="shared" si="207"/>
        <v>0</v>
      </c>
      <c r="AX98" s="8">
        <f t="shared" si="207"/>
        <v>0</v>
      </c>
      <c r="AY98" s="8">
        <f t="shared" si="207"/>
        <v>0</v>
      </c>
      <c r="AZ98" s="8">
        <f t="shared" si="207"/>
        <v>0</v>
      </c>
      <c r="BA98" s="8">
        <f t="shared" si="207"/>
        <v>0</v>
      </c>
      <c r="BB98" s="8">
        <f t="shared" si="207"/>
        <v>0</v>
      </c>
      <c r="BC98" s="8">
        <f t="shared" si="207"/>
        <v>0</v>
      </c>
      <c r="BD98" s="8">
        <f t="shared" si="207"/>
        <v>0</v>
      </c>
      <c r="BE98" s="8">
        <f t="shared" si="207"/>
        <v>0</v>
      </c>
      <c r="BF98" s="8">
        <f t="shared" si="207"/>
        <v>0</v>
      </c>
      <c r="BG98" s="8">
        <f t="shared" si="207"/>
        <v>0</v>
      </c>
      <c r="BH98" s="8">
        <f t="shared" si="207"/>
        <v>10697998</v>
      </c>
      <c r="BI98" s="8">
        <f t="shared" si="207"/>
        <v>109500</v>
      </c>
      <c r="BJ98" s="8">
        <f t="shared" si="207"/>
        <v>10807498</v>
      </c>
      <c r="BK98" s="8">
        <f t="shared" si="207"/>
        <v>3557520</v>
      </c>
      <c r="BL98" s="8">
        <f t="shared" si="207"/>
        <v>-24151</v>
      </c>
      <c r="BM98" s="8">
        <f t="shared" si="207"/>
        <v>3533369</v>
      </c>
      <c r="BN98" s="20">
        <f t="shared" si="207"/>
        <v>14340867</v>
      </c>
    </row>
    <row r="99" spans="1:66" ht="45" customHeight="1">
      <c r="A99" s="395"/>
      <c r="B99" s="396"/>
      <c r="C99" s="396"/>
      <c r="D99" s="403" t="s">
        <v>17</v>
      </c>
      <c r="E99" s="408"/>
      <c r="F99" s="8">
        <f t="shared" ref="F99" si="208">F89+F94</f>
        <v>26028280</v>
      </c>
      <c r="G99" s="8">
        <f t="shared" si="207"/>
        <v>22353969</v>
      </c>
      <c r="H99" s="8">
        <f t="shared" si="207"/>
        <v>48382249</v>
      </c>
      <c r="I99" s="8">
        <f t="shared" si="207"/>
        <v>0</v>
      </c>
      <c r="J99" s="8">
        <f t="shared" si="207"/>
        <v>0</v>
      </c>
      <c r="K99" s="8">
        <f t="shared" si="207"/>
        <v>0</v>
      </c>
      <c r="L99" s="8">
        <f t="shared" si="207"/>
        <v>0</v>
      </c>
      <c r="M99" s="8">
        <f t="shared" si="207"/>
        <v>0</v>
      </c>
      <c r="N99" s="8">
        <f t="shared" si="207"/>
        <v>0</v>
      </c>
      <c r="O99" s="8">
        <f t="shared" si="207"/>
        <v>0</v>
      </c>
      <c r="P99" s="8">
        <f t="shared" si="207"/>
        <v>0</v>
      </c>
      <c r="Q99" s="20">
        <f t="shared" si="207"/>
        <v>0</v>
      </c>
      <c r="R99" s="8">
        <f t="shared" si="207"/>
        <v>0</v>
      </c>
      <c r="S99" s="8">
        <f t="shared" si="207"/>
        <v>0</v>
      </c>
      <c r="T99" s="20">
        <f t="shared" si="207"/>
        <v>0</v>
      </c>
      <c r="U99" s="8">
        <f t="shared" si="207"/>
        <v>12598872</v>
      </c>
      <c r="V99" s="8">
        <f t="shared" si="207"/>
        <v>5000</v>
      </c>
      <c r="W99" s="8">
        <f t="shared" si="207"/>
        <v>12603872</v>
      </c>
      <c r="X99" s="8">
        <f t="shared" si="207"/>
        <v>794250</v>
      </c>
      <c r="Y99" s="8">
        <f t="shared" si="207"/>
        <v>6751955</v>
      </c>
      <c r="Z99" s="8">
        <f t="shared" si="207"/>
        <v>7546205</v>
      </c>
      <c r="AA99" s="8">
        <f t="shared" si="207"/>
        <v>0</v>
      </c>
      <c r="AB99" s="8">
        <f t="shared" si="207"/>
        <v>7427149</v>
      </c>
      <c r="AC99" s="17">
        <f t="shared" si="207"/>
        <v>7427149</v>
      </c>
      <c r="AD99" s="17">
        <f t="shared" si="207"/>
        <v>0</v>
      </c>
      <c r="AE99" s="17">
        <f t="shared" si="207"/>
        <v>8169865</v>
      </c>
      <c r="AF99" s="17">
        <f t="shared" si="207"/>
        <v>8169865</v>
      </c>
      <c r="AG99" s="17">
        <f t="shared" si="207"/>
        <v>0</v>
      </c>
      <c r="AH99" s="17">
        <f t="shared" si="207"/>
        <v>0</v>
      </c>
      <c r="AI99" s="17">
        <f t="shared" si="207"/>
        <v>0</v>
      </c>
      <c r="AJ99" s="8">
        <f t="shared" si="207"/>
        <v>0</v>
      </c>
      <c r="AK99" s="8">
        <f t="shared" si="207"/>
        <v>0</v>
      </c>
      <c r="AL99" s="8">
        <f t="shared" si="207"/>
        <v>0</v>
      </c>
      <c r="AM99" s="8">
        <f t="shared" si="207"/>
        <v>0</v>
      </c>
      <c r="AN99" s="8">
        <f t="shared" si="207"/>
        <v>0</v>
      </c>
      <c r="AO99" s="8">
        <f t="shared" si="207"/>
        <v>0</v>
      </c>
      <c r="AP99" s="8">
        <f t="shared" si="207"/>
        <v>0</v>
      </c>
      <c r="AQ99" s="8">
        <f t="shared" si="207"/>
        <v>0</v>
      </c>
      <c r="AR99" s="8">
        <f t="shared" si="207"/>
        <v>0</v>
      </c>
      <c r="AS99" s="8">
        <f t="shared" si="207"/>
        <v>0</v>
      </c>
      <c r="AT99" s="8">
        <f t="shared" si="207"/>
        <v>0</v>
      </c>
      <c r="AU99" s="8">
        <f t="shared" si="207"/>
        <v>0</v>
      </c>
      <c r="AV99" s="8">
        <f t="shared" si="207"/>
        <v>0</v>
      </c>
      <c r="AW99" s="8">
        <f t="shared" si="207"/>
        <v>0</v>
      </c>
      <c r="AX99" s="8">
        <f t="shared" si="207"/>
        <v>0</v>
      </c>
      <c r="AY99" s="8">
        <f t="shared" si="207"/>
        <v>0</v>
      </c>
      <c r="AZ99" s="8">
        <f t="shared" si="207"/>
        <v>0</v>
      </c>
      <c r="BA99" s="8">
        <f t="shared" si="207"/>
        <v>0</v>
      </c>
      <c r="BB99" s="8">
        <f t="shared" si="207"/>
        <v>0</v>
      </c>
      <c r="BC99" s="8">
        <f t="shared" si="207"/>
        <v>0</v>
      </c>
      <c r="BD99" s="8">
        <f t="shared" si="207"/>
        <v>0</v>
      </c>
      <c r="BE99" s="8">
        <f t="shared" si="207"/>
        <v>0</v>
      </c>
      <c r="BF99" s="8">
        <f t="shared" si="207"/>
        <v>0</v>
      </c>
      <c r="BG99" s="8">
        <f t="shared" si="207"/>
        <v>0</v>
      </c>
      <c r="BH99" s="8">
        <f t="shared" si="207"/>
        <v>9002360</v>
      </c>
      <c r="BI99" s="8">
        <f t="shared" si="207"/>
        <v>22353969</v>
      </c>
      <c r="BJ99" s="8">
        <f t="shared" si="207"/>
        <v>31356329</v>
      </c>
      <c r="BK99" s="8">
        <f t="shared" si="207"/>
        <v>17025920</v>
      </c>
      <c r="BL99" s="8">
        <f t="shared" si="207"/>
        <v>0</v>
      </c>
      <c r="BM99" s="8">
        <f t="shared" si="207"/>
        <v>17025920</v>
      </c>
      <c r="BN99" s="20">
        <f t="shared" si="207"/>
        <v>48382249</v>
      </c>
    </row>
    <row r="100" spans="1:66" ht="45" customHeight="1" thickBot="1">
      <c r="A100" s="397"/>
      <c r="B100" s="398"/>
      <c r="C100" s="398"/>
      <c r="D100" s="409" t="s">
        <v>18</v>
      </c>
      <c r="E100" s="410"/>
      <c r="F100" s="7">
        <f>F18+F22+F31+F35+F44+F60+F56+F80+F83+F85+F63+F65+F69+F67+F71+F77+F74+F14+F16</f>
        <v>416349481</v>
      </c>
      <c r="G100" s="7">
        <f t="shared" ref="G100:BN100" si="209">G18+G22+G31+G35+G44+G60+G56+G80+G83+G85+G63+G65+G69+G67+G71+G77+G74+G14+G16</f>
        <v>137659770</v>
      </c>
      <c r="H100" s="7">
        <f t="shared" si="209"/>
        <v>554009251</v>
      </c>
      <c r="I100" s="7">
        <f t="shared" si="209"/>
        <v>0</v>
      </c>
      <c r="J100" s="7">
        <f t="shared" si="209"/>
        <v>0</v>
      </c>
      <c r="K100" s="7">
        <f t="shared" si="209"/>
        <v>0</v>
      </c>
      <c r="L100" s="7">
        <f t="shared" si="209"/>
        <v>0</v>
      </c>
      <c r="M100" s="7">
        <f t="shared" si="209"/>
        <v>0</v>
      </c>
      <c r="N100" s="7">
        <f t="shared" si="209"/>
        <v>0</v>
      </c>
      <c r="O100" s="7">
        <f t="shared" si="209"/>
        <v>0</v>
      </c>
      <c r="P100" s="7">
        <f t="shared" si="209"/>
        <v>0</v>
      </c>
      <c r="Q100" s="7">
        <f t="shared" si="209"/>
        <v>0</v>
      </c>
      <c r="R100" s="7">
        <f t="shared" si="209"/>
        <v>0</v>
      </c>
      <c r="S100" s="7">
        <f t="shared" si="209"/>
        <v>0</v>
      </c>
      <c r="T100" s="7">
        <f t="shared" si="209"/>
        <v>0</v>
      </c>
      <c r="U100" s="7">
        <f t="shared" si="209"/>
        <v>116870331</v>
      </c>
      <c r="V100" s="7">
        <f t="shared" si="209"/>
        <v>-14936048</v>
      </c>
      <c r="W100" s="7">
        <f t="shared" si="209"/>
        <v>101934283</v>
      </c>
      <c r="X100" s="7">
        <f t="shared" si="209"/>
        <v>90559202</v>
      </c>
      <c r="Y100" s="7">
        <f t="shared" si="209"/>
        <v>96629694</v>
      </c>
      <c r="Z100" s="7">
        <f t="shared" si="209"/>
        <v>187188896</v>
      </c>
      <c r="AA100" s="7">
        <f t="shared" si="209"/>
        <v>2250000</v>
      </c>
      <c r="AB100" s="7">
        <f t="shared" si="209"/>
        <v>24652149</v>
      </c>
      <c r="AC100" s="7">
        <f t="shared" si="209"/>
        <v>26902149</v>
      </c>
      <c r="AD100" s="7">
        <f t="shared" si="209"/>
        <v>1840000</v>
      </c>
      <c r="AE100" s="7">
        <f t="shared" si="209"/>
        <v>27624865</v>
      </c>
      <c r="AF100" s="7">
        <f t="shared" si="209"/>
        <v>29464865</v>
      </c>
      <c r="AG100" s="7">
        <f t="shared" si="209"/>
        <v>2066000</v>
      </c>
      <c r="AH100" s="7">
        <f t="shared" si="209"/>
        <v>1000000</v>
      </c>
      <c r="AI100" s="7">
        <f t="shared" si="209"/>
        <v>3066000</v>
      </c>
      <c r="AJ100" s="7">
        <f t="shared" si="209"/>
        <v>1637000</v>
      </c>
      <c r="AK100" s="7">
        <f t="shared" si="209"/>
        <v>1000000</v>
      </c>
      <c r="AL100" s="7">
        <f t="shared" si="209"/>
        <v>2637000</v>
      </c>
      <c r="AM100" s="7">
        <f t="shared" si="209"/>
        <v>1964000</v>
      </c>
      <c r="AN100" s="7">
        <f t="shared" si="209"/>
        <v>1000000</v>
      </c>
      <c r="AO100" s="7">
        <f t="shared" si="209"/>
        <v>2964000</v>
      </c>
      <c r="AP100" s="7">
        <f t="shared" si="209"/>
        <v>0</v>
      </c>
      <c r="AQ100" s="7">
        <f t="shared" si="209"/>
        <v>1000000</v>
      </c>
      <c r="AR100" s="7">
        <f t="shared" si="209"/>
        <v>1000000</v>
      </c>
      <c r="AS100" s="7">
        <f t="shared" si="209"/>
        <v>0</v>
      </c>
      <c r="AT100" s="7">
        <f t="shared" si="209"/>
        <v>0</v>
      </c>
      <c r="AU100" s="7">
        <f t="shared" si="209"/>
        <v>0</v>
      </c>
      <c r="AV100" s="7">
        <f t="shared" si="209"/>
        <v>0</v>
      </c>
      <c r="AW100" s="7">
        <f t="shared" si="209"/>
        <v>0</v>
      </c>
      <c r="AX100" s="7">
        <f t="shared" si="209"/>
        <v>0</v>
      </c>
      <c r="AY100" s="7">
        <f t="shared" si="209"/>
        <v>0</v>
      </c>
      <c r="AZ100" s="7">
        <f t="shared" si="209"/>
        <v>0</v>
      </c>
      <c r="BA100" s="7">
        <f t="shared" si="209"/>
        <v>0</v>
      </c>
      <c r="BB100" s="7">
        <f t="shared" si="209"/>
        <v>0</v>
      </c>
      <c r="BC100" s="7">
        <f t="shared" si="209"/>
        <v>0</v>
      </c>
      <c r="BD100" s="7">
        <f t="shared" si="209"/>
        <v>0</v>
      </c>
      <c r="BE100" s="7">
        <f t="shared" si="209"/>
        <v>0</v>
      </c>
      <c r="BF100" s="7">
        <f t="shared" si="209"/>
        <v>0</v>
      </c>
      <c r="BG100" s="7">
        <f t="shared" si="209"/>
        <v>0</v>
      </c>
      <c r="BH100" s="7">
        <f t="shared" si="209"/>
        <v>212795771</v>
      </c>
      <c r="BI100" s="7">
        <f t="shared" si="209"/>
        <v>137970660</v>
      </c>
      <c r="BJ100" s="7">
        <f t="shared" si="209"/>
        <v>350766431</v>
      </c>
      <c r="BK100" s="7">
        <f t="shared" si="209"/>
        <v>203553710</v>
      </c>
      <c r="BL100" s="7">
        <f t="shared" si="209"/>
        <v>-310890</v>
      </c>
      <c r="BM100" s="7">
        <f t="shared" si="209"/>
        <v>203242820</v>
      </c>
      <c r="BN100" s="7">
        <f t="shared" si="209"/>
        <v>554009251</v>
      </c>
    </row>
    <row r="101" spans="1:66" ht="35.25" customHeight="1">
      <c r="E101" s="25"/>
      <c r="F101" s="26"/>
    </row>
    <row r="102" spans="1:66" ht="37.5" hidden="1" customHeight="1">
      <c r="E102" s="27"/>
      <c r="F102" s="28" t="e">
        <f>#REF!+#REF!+#REF!+#REF!+#REF!+#REF!+#REF!+#REF!+#REF!+#REF!+#REF!+#REF!+#REF!+#REF!+#REF!+#REF!+#REF!+#REF!+#REF!+#REF!+#REF!+#REF!+#REF!+#REF!+#REF!+#REF!+#REF!</f>
        <v>#REF!</v>
      </c>
      <c r="G102" s="412" t="s">
        <v>37</v>
      </c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29"/>
      <c r="Z102" s="29"/>
      <c r="AA102" s="29"/>
      <c r="AB102" s="29">
        <f>Y32+Y34</f>
        <v>270000</v>
      </c>
      <c r="AC102" s="30"/>
      <c r="AD102" s="30"/>
      <c r="AE102" s="30"/>
      <c r="AF102" s="30"/>
      <c r="AG102" s="30"/>
      <c r="AH102" s="30"/>
      <c r="AI102" s="30"/>
      <c r="AJ102" s="31"/>
      <c r="AK102" s="31"/>
      <c r="AL102" s="31"/>
      <c r="AM102" s="31"/>
      <c r="AN102" s="31"/>
      <c r="AO102" s="31"/>
      <c r="AP102" s="31"/>
      <c r="AQ102" s="31"/>
    </row>
    <row r="103" spans="1:66" ht="37.5" hidden="1" customHeight="1">
      <c r="E103" s="27"/>
      <c r="F103" s="28"/>
      <c r="G103" s="413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5"/>
      <c r="Y103" s="29"/>
      <c r="Z103" s="29"/>
      <c r="AA103" s="29"/>
      <c r="AB103" s="29"/>
      <c r="AC103" s="30"/>
      <c r="AD103" s="30"/>
      <c r="AE103" s="30"/>
      <c r="AF103" s="30"/>
      <c r="AG103" s="30"/>
      <c r="AH103" s="30"/>
      <c r="AI103" s="30"/>
      <c r="AJ103" s="31"/>
      <c r="AK103" s="31"/>
      <c r="AL103" s="31"/>
      <c r="AM103" s="31"/>
      <c r="AN103" s="31"/>
      <c r="AO103" s="31"/>
      <c r="AP103" s="31"/>
      <c r="AQ103" s="31"/>
    </row>
    <row r="104" spans="1:66" ht="26.25" hidden="1" customHeight="1">
      <c r="F104" s="2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29"/>
      <c r="Z104" s="32"/>
      <c r="AA104" s="32"/>
      <c r="AB104" s="29"/>
      <c r="AC104" s="30"/>
      <c r="AD104" s="30"/>
      <c r="AE104" s="30"/>
      <c r="AF104" s="30"/>
      <c r="AG104" s="30"/>
      <c r="AH104" s="30"/>
      <c r="AI104" s="30"/>
      <c r="AJ104" s="31"/>
      <c r="AK104" s="31"/>
      <c r="AL104" s="31"/>
      <c r="AM104" s="31"/>
      <c r="AN104" s="31"/>
      <c r="AO104" s="31"/>
      <c r="AP104" s="31"/>
      <c r="AQ104" s="31"/>
    </row>
    <row r="105" spans="1:66" ht="15" hidden="1" customHeight="1">
      <c r="E105" s="28"/>
      <c r="F105" s="26"/>
      <c r="G105" s="33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0"/>
      <c r="AD105" s="30"/>
      <c r="AE105" s="30"/>
      <c r="AF105" s="30"/>
      <c r="AG105" s="30"/>
      <c r="AH105" s="30"/>
      <c r="AI105" s="30"/>
      <c r="AJ105" s="31"/>
      <c r="AK105" s="31"/>
      <c r="AL105" s="31"/>
      <c r="AM105" s="31"/>
      <c r="AN105" s="31"/>
      <c r="AO105" s="31"/>
      <c r="AP105" s="31"/>
      <c r="AQ105" s="31"/>
    </row>
    <row r="106" spans="1:66" s="37" customFormat="1" ht="39" hidden="1" customHeight="1">
      <c r="A106" s="34"/>
      <c r="B106" s="227"/>
      <c r="C106" s="224"/>
      <c r="D106" s="35"/>
      <c r="E106" s="35"/>
      <c r="F106" s="36"/>
      <c r="G106" s="405" t="s">
        <v>38</v>
      </c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29">
        <f>Y97</f>
        <v>66420383</v>
      </c>
      <c r="Z106" s="32"/>
      <c r="AA106" s="32"/>
      <c r="AB106" s="29">
        <f>AB97-AB102</f>
        <v>16955000</v>
      </c>
      <c r="AC106" s="29"/>
      <c r="AD106" s="29"/>
      <c r="AE106" s="29">
        <f>AE97</f>
        <v>19455000</v>
      </c>
      <c r="AF106" s="29"/>
      <c r="AG106" s="29">
        <f t="shared" ref="AG106:AQ106" si="210">AG97</f>
        <v>2066000</v>
      </c>
      <c r="AH106" s="29">
        <f t="shared" si="210"/>
        <v>1000000</v>
      </c>
      <c r="AI106" s="29"/>
      <c r="AJ106" s="29">
        <f t="shared" si="210"/>
        <v>1637000</v>
      </c>
      <c r="AK106" s="29">
        <f t="shared" si="210"/>
        <v>1000000</v>
      </c>
      <c r="AL106" s="29"/>
      <c r="AM106" s="29">
        <f t="shared" si="210"/>
        <v>1964000</v>
      </c>
      <c r="AN106" s="29">
        <f t="shared" si="210"/>
        <v>1000000</v>
      </c>
      <c r="AO106" s="29"/>
      <c r="AP106" s="29">
        <f t="shared" si="210"/>
        <v>0</v>
      </c>
      <c r="AQ106" s="29">
        <f t="shared" si="210"/>
        <v>1000000</v>
      </c>
      <c r="AR106" s="36"/>
    </row>
    <row r="107" spans="1:66" s="37" customFormat="1" hidden="1">
      <c r="A107" s="34"/>
      <c r="B107" s="227"/>
      <c r="C107" s="224"/>
      <c r="D107" s="35"/>
      <c r="E107" s="3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8"/>
      <c r="AD107" s="38"/>
      <c r="AE107" s="38"/>
      <c r="AF107" s="38"/>
      <c r="AG107" s="38"/>
      <c r="AH107" s="38"/>
      <c r="AI107" s="38"/>
      <c r="AJ107" s="32"/>
      <c r="AK107" s="32"/>
      <c r="AL107" s="32"/>
      <c r="AM107" s="32"/>
      <c r="AN107" s="32"/>
      <c r="AO107" s="32"/>
      <c r="AP107" s="32"/>
      <c r="AQ107" s="32"/>
    </row>
    <row r="108" spans="1:66" hidden="1"/>
  </sheetData>
  <mergeCells count="178">
    <mergeCell ref="G106:X106"/>
    <mergeCell ref="A96:C100"/>
    <mergeCell ref="D96:E96"/>
    <mergeCell ref="D97:E97"/>
    <mergeCell ref="D98:E98"/>
    <mergeCell ref="D99:E99"/>
    <mergeCell ref="D100:E100"/>
    <mergeCell ref="A81:A83"/>
    <mergeCell ref="B81:B83"/>
    <mergeCell ref="C81:C83"/>
    <mergeCell ref="D81:D82"/>
    <mergeCell ref="D83:E83"/>
    <mergeCell ref="D89:E89"/>
    <mergeCell ref="D90:E90"/>
    <mergeCell ref="G102:X102"/>
    <mergeCell ref="G103:X103"/>
    <mergeCell ref="A91:C95"/>
    <mergeCell ref="D91:E91"/>
    <mergeCell ref="D92:E92"/>
    <mergeCell ref="D93:E93"/>
    <mergeCell ref="D94:E94"/>
    <mergeCell ref="D95:E95"/>
    <mergeCell ref="A84:A85"/>
    <mergeCell ref="B84:B85"/>
    <mergeCell ref="C84:C85"/>
    <mergeCell ref="D85:E85"/>
    <mergeCell ref="A86:C90"/>
    <mergeCell ref="D86:E86"/>
    <mergeCell ref="D87:E87"/>
    <mergeCell ref="D88:E88"/>
    <mergeCell ref="A78:A80"/>
    <mergeCell ref="B78:B80"/>
    <mergeCell ref="C78:C80"/>
    <mergeCell ref="D78:D79"/>
    <mergeCell ref="D80:E80"/>
    <mergeCell ref="A75:A77"/>
    <mergeCell ref="B75:B77"/>
    <mergeCell ref="C75:C77"/>
    <mergeCell ref="E75:E76"/>
    <mergeCell ref="D77:E77"/>
    <mergeCell ref="A72:A74"/>
    <mergeCell ref="B72:B74"/>
    <mergeCell ref="C72:C74"/>
    <mergeCell ref="E72:E73"/>
    <mergeCell ref="D74:E74"/>
    <mergeCell ref="A68:A69"/>
    <mergeCell ref="B68:B69"/>
    <mergeCell ref="C68:C69"/>
    <mergeCell ref="D69:E69"/>
    <mergeCell ref="A70:A71"/>
    <mergeCell ref="B70:B71"/>
    <mergeCell ref="C70:C71"/>
    <mergeCell ref="D71:E71"/>
    <mergeCell ref="A64:A65"/>
    <mergeCell ref="B64:B65"/>
    <mergeCell ref="C64:C65"/>
    <mergeCell ref="D65:E65"/>
    <mergeCell ref="A66:A67"/>
    <mergeCell ref="B66:B67"/>
    <mergeCell ref="C66:C67"/>
    <mergeCell ref="D67:E67"/>
    <mergeCell ref="D60:E60"/>
    <mergeCell ref="A61:A63"/>
    <mergeCell ref="B61:B63"/>
    <mergeCell ref="C61:C63"/>
    <mergeCell ref="E61:E62"/>
    <mergeCell ref="D63:E63"/>
    <mergeCell ref="D53:E53"/>
    <mergeCell ref="D54:E54"/>
    <mergeCell ref="D55:E55"/>
    <mergeCell ref="D56:E56"/>
    <mergeCell ref="A57:A60"/>
    <mergeCell ref="B57:B60"/>
    <mergeCell ref="C57:C60"/>
    <mergeCell ref="E57:E59"/>
    <mergeCell ref="D44:E44"/>
    <mergeCell ref="A45:A56"/>
    <mergeCell ref="B45:B56"/>
    <mergeCell ref="C45:C56"/>
    <mergeCell ref="D45:D46"/>
    <mergeCell ref="D47:E47"/>
    <mergeCell ref="D48:D49"/>
    <mergeCell ref="D50:E50"/>
    <mergeCell ref="D51:D52"/>
    <mergeCell ref="A36:A44"/>
    <mergeCell ref="B36:B44"/>
    <mergeCell ref="C36:C44"/>
    <mergeCell ref="D36:D37"/>
    <mergeCell ref="D38:E38"/>
    <mergeCell ref="D39:D40"/>
    <mergeCell ref="D41:E41"/>
    <mergeCell ref="D42:E42"/>
    <mergeCell ref="D43:E43"/>
    <mergeCell ref="D31:E31"/>
    <mergeCell ref="A32:A35"/>
    <mergeCell ref="B32:B35"/>
    <mergeCell ref="C32:C35"/>
    <mergeCell ref="E32:E34"/>
    <mergeCell ref="D35:E35"/>
    <mergeCell ref="A23:A31"/>
    <mergeCell ref="B23:B31"/>
    <mergeCell ref="C23:C31"/>
    <mergeCell ref="D23:D24"/>
    <mergeCell ref="D25:E25"/>
    <mergeCell ref="D26:D27"/>
    <mergeCell ref="D28:E28"/>
    <mergeCell ref="D29:E29"/>
    <mergeCell ref="D30:E30"/>
    <mergeCell ref="A19:A22"/>
    <mergeCell ref="B19:B22"/>
    <mergeCell ref="C19:C22"/>
    <mergeCell ref="E19:E21"/>
    <mergeCell ref="D22:E22"/>
    <mergeCell ref="D16:E16"/>
    <mergeCell ref="A17:A18"/>
    <mergeCell ref="B17:B18"/>
    <mergeCell ref="C17:C18"/>
    <mergeCell ref="D18:E18"/>
    <mergeCell ref="D12:E12"/>
    <mergeCell ref="D13:E13"/>
    <mergeCell ref="D14:E14"/>
    <mergeCell ref="A15:A16"/>
    <mergeCell ref="B15:B16"/>
    <mergeCell ref="C15:C16"/>
    <mergeCell ref="BN4:BN5"/>
    <mergeCell ref="A6:A14"/>
    <mergeCell ref="B6:B14"/>
    <mergeCell ref="C6:C14"/>
    <mergeCell ref="D6:D7"/>
    <mergeCell ref="D8:E8"/>
    <mergeCell ref="D9:D10"/>
    <mergeCell ref="D11:E11"/>
    <mergeCell ref="AV4:AX4"/>
    <mergeCell ref="AY4:BA4"/>
    <mergeCell ref="BB4:BD4"/>
    <mergeCell ref="BE4:BG4"/>
    <mergeCell ref="BH4:BJ4"/>
    <mergeCell ref="BK4:BM4"/>
    <mergeCell ref="AD4:AF4"/>
    <mergeCell ref="AG4:AI4"/>
    <mergeCell ref="A4:A5"/>
    <mergeCell ref="B4:B5"/>
    <mergeCell ref="C4:C5"/>
    <mergeCell ref="D4:E5"/>
    <mergeCell ref="F4:H4"/>
    <mergeCell ref="I4:K4"/>
    <mergeCell ref="AV3:AX3"/>
    <mergeCell ref="AY3:BA3"/>
    <mergeCell ref="BB3:BD3"/>
    <mergeCell ref="AJ4:AL4"/>
    <mergeCell ref="AM4:AO4"/>
    <mergeCell ref="AP4:AR4"/>
    <mergeCell ref="AS4:AU4"/>
    <mergeCell ref="L4:N4"/>
    <mergeCell ref="O4:Q4"/>
    <mergeCell ref="R4:T4"/>
    <mergeCell ref="U4:W4"/>
    <mergeCell ref="X4:Z4"/>
    <mergeCell ref="AA4:AC4"/>
    <mergeCell ref="BK1:BN2"/>
    <mergeCell ref="D3:E3"/>
    <mergeCell ref="F3:H3"/>
    <mergeCell ref="I3:K3"/>
    <mergeCell ref="L3:N3"/>
    <mergeCell ref="O3:Q3"/>
    <mergeCell ref="R3:T3"/>
    <mergeCell ref="U3:W3"/>
    <mergeCell ref="X3:Z3"/>
    <mergeCell ref="AA3:AC3"/>
    <mergeCell ref="BE3:BG3"/>
    <mergeCell ref="BH3:BJ3"/>
    <mergeCell ref="BK3:BM3"/>
    <mergeCell ref="AD3:AF3"/>
    <mergeCell ref="AG3:AI3"/>
    <mergeCell ref="AJ3:AL3"/>
    <mergeCell ref="AM3:AO3"/>
    <mergeCell ref="AP3:AR3"/>
    <mergeCell ref="AS3:AU3"/>
  </mergeCells>
  <pageMargins left="0" right="0" top="0" bottom="0" header="0" footer="0"/>
  <pageSetup paperSize="8" scale="26" fitToHeight="0" orientation="landscape" copies="2" r:id="rId1"/>
  <rowBreaks count="1" manualBreakCount="1">
    <brk id="71" max="6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G52"/>
  <sheetViews>
    <sheetView tabSelected="1" view="pageBreakPreview" topLeftCell="I1" zoomScaleSheetLayoutView="100" workbookViewId="0">
      <selection activeCell="AB6" sqref="AB6"/>
    </sheetView>
  </sheetViews>
  <sheetFormatPr defaultColWidth="8.625" defaultRowHeight="14.25"/>
  <cols>
    <col min="1" max="1" width="3.375" style="240" customWidth="1"/>
    <col min="2" max="2" width="12.375" style="241" customWidth="1"/>
    <col min="3" max="3" width="52.5" style="241" customWidth="1"/>
    <col min="4" max="4" width="9" style="241" customWidth="1"/>
    <col min="5" max="7" width="8.75" style="241" bestFit="1" customWidth="1"/>
    <col min="8" max="10" width="10" style="241" bestFit="1" customWidth="1"/>
    <col min="11" max="12" width="8.75" style="241" bestFit="1" customWidth="1"/>
    <col min="13" max="13" width="9" style="241" customWidth="1"/>
    <col min="14" max="24" width="8.75" style="241" bestFit="1" customWidth="1"/>
    <col min="25" max="27" width="10" style="241" bestFit="1" customWidth="1"/>
    <col min="28" max="28" width="10.5" style="241" bestFit="1" customWidth="1"/>
    <col min="29" max="16384" width="8.625" style="241"/>
  </cols>
  <sheetData>
    <row r="1" spans="1:33" ht="4.5" customHeight="1"/>
    <row r="2" spans="1:33" ht="45" customHeight="1">
      <c r="E2" s="417"/>
      <c r="F2" s="417"/>
      <c r="G2" s="417"/>
      <c r="H2" s="417"/>
      <c r="J2" s="417"/>
      <c r="K2" s="417"/>
      <c r="L2" s="417"/>
      <c r="M2" s="417"/>
      <c r="O2" s="418"/>
      <c r="P2" s="418"/>
      <c r="Q2" s="418"/>
      <c r="R2" s="418"/>
      <c r="S2" s="242"/>
      <c r="T2" s="242"/>
      <c r="V2" s="242"/>
      <c r="W2" s="242"/>
      <c r="X2" s="419" t="s">
        <v>106</v>
      </c>
      <c r="Y2" s="419"/>
      <c r="Z2" s="419"/>
      <c r="AA2" s="419"/>
    </row>
    <row r="3" spans="1:33" ht="17.45" customHeight="1"/>
    <row r="4" spans="1:33">
      <c r="A4" s="420" t="s">
        <v>69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</row>
    <row r="5" spans="1:33">
      <c r="B5" s="240"/>
      <c r="C5" s="240"/>
      <c r="D5" s="240"/>
      <c r="E5" s="240"/>
      <c r="F5" s="240"/>
      <c r="G5" s="240"/>
      <c r="H5" s="240"/>
    </row>
    <row r="6" spans="1:33" ht="29.25" customHeight="1">
      <c r="A6" s="243" t="s">
        <v>0</v>
      </c>
      <c r="B6" s="244" t="s">
        <v>70</v>
      </c>
      <c r="C6" s="245"/>
      <c r="D6" s="246">
        <v>2022</v>
      </c>
      <c r="E6" s="246">
        <v>2023</v>
      </c>
      <c r="F6" s="246">
        <v>2024</v>
      </c>
      <c r="G6" s="246">
        <v>2025</v>
      </c>
      <c r="H6" s="246">
        <v>2026</v>
      </c>
      <c r="I6" s="246">
        <v>2027</v>
      </c>
      <c r="J6" s="246">
        <v>2028</v>
      </c>
      <c r="K6" s="246">
        <v>2029</v>
      </c>
      <c r="L6" s="246">
        <v>2030</v>
      </c>
      <c r="M6" s="246">
        <v>2031</v>
      </c>
      <c r="N6" s="246">
        <v>2032</v>
      </c>
      <c r="O6" s="246">
        <v>2033</v>
      </c>
      <c r="P6" s="246">
        <v>2034</v>
      </c>
      <c r="Q6" s="246">
        <v>2035</v>
      </c>
      <c r="R6" s="246">
        <v>2036</v>
      </c>
      <c r="S6" s="246">
        <v>2037</v>
      </c>
      <c r="T6" s="246">
        <v>2038</v>
      </c>
      <c r="U6" s="246">
        <v>2039</v>
      </c>
      <c r="V6" s="246">
        <v>2040</v>
      </c>
      <c r="W6" s="246">
        <v>2041</v>
      </c>
      <c r="X6" s="246">
        <v>2042</v>
      </c>
      <c r="Y6" s="246">
        <v>2043</v>
      </c>
      <c r="Z6" s="246">
        <v>2044</v>
      </c>
      <c r="AA6" s="246">
        <v>2045</v>
      </c>
    </row>
    <row r="7" spans="1:33" ht="21.75" customHeight="1">
      <c r="A7" s="247">
        <v>1</v>
      </c>
      <c r="B7" s="421" t="s">
        <v>73</v>
      </c>
      <c r="C7" s="248" t="s">
        <v>71</v>
      </c>
      <c r="D7" s="249">
        <v>4.4605704309425315E-2</v>
      </c>
      <c r="E7" s="249">
        <v>6.1732882950755755E-2</v>
      </c>
      <c r="F7" s="249">
        <v>6.2675978751781922E-2</v>
      </c>
      <c r="G7" s="249">
        <v>4.7304944758560077E-2</v>
      </c>
      <c r="H7" s="250">
        <v>3.0113196093700449E-2</v>
      </c>
      <c r="I7" s="249">
        <v>2.8479505306599571E-2</v>
      </c>
      <c r="J7" s="249">
        <v>2.6943235151190667E-2</v>
      </c>
      <c r="K7" s="249">
        <v>2.5518092284302251E-2</v>
      </c>
      <c r="L7" s="249">
        <v>2.517651155872401E-2</v>
      </c>
      <c r="M7" s="249">
        <v>2.4129656118708941E-2</v>
      </c>
      <c r="N7" s="251">
        <v>2.2938716758520588E-2</v>
      </c>
      <c r="O7" s="251">
        <v>2.1786421760740676E-2</v>
      </c>
      <c r="P7" s="251">
        <v>2.0703010506826103E-2</v>
      </c>
      <c r="Q7" s="251">
        <v>2.0180181182459858E-2</v>
      </c>
      <c r="R7" s="251">
        <v>1.5002242251873042E-2</v>
      </c>
      <c r="S7" s="252">
        <v>1.4326329824238296E-2</v>
      </c>
      <c r="T7" s="252">
        <v>1.368983830305039E-2</v>
      </c>
      <c r="U7" s="252">
        <v>1.3090279482751052E-2</v>
      </c>
      <c r="V7" s="252">
        <v>1.1705296208223611E-2</v>
      </c>
      <c r="W7" s="252">
        <v>1.1276213856992482E-2</v>
      </c>
      <c r="X7" s="252">
        <v>9.7991031250970993E-3</v>
      </c>
      <c r="Y7" s="252">
        <v>4.1166593600805547E-3</v>
      </c>
      <c r="Z7" s="252">
        <v>2.1316092309645995E-3</v>
      </c>
      <c r="AA7" s="252">
        <v>3.4171350782689935E-4</v>
      </c>
    </row>
    <row r="8" spans="1:33">
      <c r="A8" s="247">
        <v>2</v>
      </c>
      <c r="B8" s="422"/>
      <c r="C8" s="253" t="s">
        <v>72</v>
      </c>
      <c r="D8" s="254">
        <v>0.42963996563658985</v>
      </c>
      <c r="E8" s="254">
        <v>0.41261734385082821</v>
      </c>
      <c r="F8" s="254">
        <v>0.39837436329586667</v>
      </c>
      <c r="G8" s="254">
        <v>0.32464819988094579</v>
      </c>
      <c r="H8" s="254">
        <v>0.36039866388565167</v>
      </c>
      <c r="I8" s="254">
        <v>0.33599586662754849</v>
      </c>
      <c r="J8" s="254">
        <v>0.32094289219375005</v>
      </c>
      <c r="K8" s="254">
        <v>0.28950525730350524</v>
      </c>
      <c r="L8" s="254">
        <v>0.2758634705514828</v>
      </c>
      <c r="M8" s="254">
        <v>0.26805493834241273</v>
      </c>
      <c r="N8" s="251">
        <v>0.26818200383417318</v>
      </c>
      <c r="O8" s="251">
        <v>0.26872527638734839</v>
      </c>
      <c r="P8" s="251">
        <v>0.27274932935789348</v>
      </c>
      <c r="Q8" s="251">
        <v>0.27607854199681758</v>
      </c>
      <c r="R8" s="251">
        <v>0.27894966490143425</v>
      </c>
      <c r="S8" s="252">
        <v>0.28138598407283683</v>
      </c>
      <c r="T8" s="249">
        <v>0.28484436541800912</v>
      </c>
      <c r="U8" s="252">
        <v>0.28847722840132478</v>
      </c>
      <c r="V8" s="249">
        <v>0.29176060424997435</v>
      </c>
      <c r="W8" s="252">
        <v>0.29467292372677673</v>
      </c>
      <c r="X8" s="249">
        <v>0.29714778286621035</v>
      </c>
      <c r="Y8" s="249">
        <v>0.29941980092491549</v>
      </c>
      <c r="Z8" s="249">
        <v>0.30214928048513262</v>
      </c>
      <c r="AA8" s="249">
        <v>0.30479056110932923</v>
      </c>
    </row>
    <row r="9" spans="1:33" ht="24" customHeight="1">
      <c r="A9" s="247">
        <v>3</v>
      </c>
      <c r="B9" s="421" t="s">
        <v>81</v>
      </c>
      <c r="C9" s="248" t="s">
        <v>71</v>
      </c>
      <c r="D9" s="249">
        <v>4.7067002999383913E-2</v>
      </c>
      <c r="E9" s="249">
        <v>6.1732882950755748E-2</v>
      </c>
      <c r="F9" s="249">
        <v>6.2675978751781922E-2</v>
      </c>
      <c r="G9" s="249">
        <v>4.7304944758560077E-2</v>
      </c>
      <c r="H9" s="250">
        <v>3.0113196093700449E-2</v>
      </c>
      <c r="I9" s="249">
        <v>2.8479505306599571E-2</v>
      </c>
      <c r="J9" s="249">
        <v>2.6943235151190667E-2</v>
      </c>
      <c r="K9" s="249">
        <v>2.5518092284302251E-2</v>
      </c>
      <c r="L9" s="249">
        <v>2.517651155872401E-2</v>
      </c>
      <c r="M9" s="249">
        <v>2.4129656118708941E-2</v>
      </c>
      <c r="N9" s="251">
        <v>2.2938716758520588E-2</v>
      </c>
      <c r="O9" s="251">
        <v>2.1786421760740676E-2</v>
      </c>
      <c r="P9" s="251">
        <v>2.0703010506826103E-2</v>
      </c>
      <c r="Q9" s="251">
        <v>2.0180181182459858E-2</v>
      </c>
      <c r="R9" s="251">
        <v>1.5002242251873042E-2</v>
      </c>
      <c r="S9" s="252">
        <v>1.4326329824238296E-2</v>
      </c>
      <c r="T9" s="252">
        <v>1.368983830305039E-2</v>
      </c>
      <c r="U9" s="252">
        <v>1.3090279482751052E-2</v>
      </c>
      <c r="V9" s="252">
        <v>1.1705296208223611E-2</v>
      </c>
      <c r="W9" s="252">
        <v>1.1276213856992482E-2</v>
      </c>
      <c r="X9" s="252">
        <v>9.7991031250970993E-3</v>
      </c>
      <c r="Y9" s="252">
        <v>4.1166593600805547E-3</v>
      </c>
      <c r="Z9" s="252">
        <v>2.1316092309645995E-3</v>
      </c>
      <c r="AA9" s="252">
        <v>3.4171350782689935E-4</v>
      </c>
    </row>
    <row r="10" spans="1:33">
      <c r="A10" s="247">
        <v>4</v>
      </c>
      <c r="B10" s="422"/>
      <c r="C10" s="253" t="s">
        <v>72</v>
      </c>
      <c r="D10" s="254">
        <v>0.42963996563658985</v>
      </c>
      <c r="E10" s="254">
        <v>0.41293256274828155</v>
      </c>
      <c r="F10" s="254">
        <v>0.39863244127203351</v>
      </c>
      <c r="G10" s="254">
        <v>0.32490627785711262</v>
      </c>
      <c r="H10" s="254">
        <v>0.36050976288686948</v>
      </c>
      <c r="I10" s="254">
        <v>0.3361069656287663</v>
      </c>
      <c r="J10" s="254">
        <v>0.32105399119496791</v>
      </c>
      <c r="K10" s="254">
        <v>0.2896163563047231</v>
      </c>
      <c r="L10" s="254">
        <v>0.27583898158521708</v>
      </c>
      <c r="M10" s="254">
        <v>0.26805493834241273</v>
      </c>
      <c r="N10" s="251">
        <v>0.26818200383417318</v>
      </c>
      <c r="O10" s="251">
        <v>0.26872527638734839</v>
      </c>
      <c r="P10" s="251">
        <v>0.27274932935789348</v>
      </c>
      <c r="Q10" s="251">
        <v>0.27607854199681758</v>
      </c>
      <c r="R10" s="251">
        <v>0.27894966490143425</v>
      </c>
      <c r="S10" s="252">
        <v>0.28138598407283683</v>
      </c>
      <c r="T10" s="249">
        <v>0.28484436541800912</v>
      </c>
      <c r="U10" s="252">
        <v>0.28847722840132478</v>
      </c>
      <c r="V10" s="249">
        <v>0.29176060424997435</v>
      </c>
      <c r="W10" s="252">
        <v>0.29467292372677673</v>
      </c>
      <c r="X10" s="249">
        <v>0.29714778286621035</v>
      </c>
      <c r="Y10" s="249">
        <v>0.29941980092491549</v>
      </c>
      <c r="Z10" s="249">
        <v>0.30214928048513262</v>
      </c>
      <c r="AA10" s="249">
        <v>0.30479056110932923</v>
      </c>
    </row>
    <row r="11" spans="1:33">
      <c r="A11" s="255"/>
      <c r="B11" s="256"/>
      <c r="C11" s="256"/>
      <c r="D11" s="256"/>
      <c r="E11" s="256"/>
      <c r="F11" s="256"/>
      <c r="G11" s="256"/>
      <c r="H11" s="257"/>
      <c r="I11" s="257"/>
      <c r="J11" s="257"/>
      <c r="K11" s="257"/>
      <c r="L11" s="257"/>
      <c r="M11" s="257"/>
      <c r="N11" s="258"/>
      <c r="O11" s="258"/>
      <c r="P11" s="258"/>
      <c r="Q11" s="258"/>
      <c r="R11" s="258"/>
      <c r="S11" s="259"/>
      <c r="T11" s="259"/>
      <c r="U11" s="259"/>
      <c r="V11" s="259"/>
      <c r="W11" s="259"/>
      <c r="X11" s="259"/>
      <c r="Y11" s="259"/>
      <c r="Z11" s="259"/>
      <c r="AA11" s="259"/>
    </row>
    <row r="12" spans="1:33" ht="19.5" customHeight="1">
      <c r="A12" s="260">
        <v>5</v>
      </c>
      <c r="B12" s="416" t="s">
        <v>74</v>
      </c>
      <c r="C12" s="416"/>
      <c r="D12" s="261">
        <f t="shared" ref="D12:AA13" si="0">D9-D7</f>
        <v>2.4612986899585979E-3</v>
      </c>
      <c r="E12" s="261">
        <f t="shared" si="0"/>
        <v>0</v>
      </c>
      <c r="F12" s="261">
        <f t="shared" si="0"/>
        <v>0</v>
      </c>
      <c r="G12" s="261">
        <f t="shared" si="0"/>
        <v>0</v>
      </c>
      <c r="H12" s="261">
        <f t="shared" si="0"/>
        <v>0</v>
      </c>
      <c r="I12" s="261">
        <f t="shared" si="0"/>
        <v>0</v>
      </c>
      <c r="J12" s="261">
        <f t="shared" si="0"/>
        <v>0</v>
      </c>
      <c r="K12" s="261">
        <f t="shared" si="0"/>
        <v>0</v>
      </c>
      <c r="L12" s="261">
        <f t="shared" si="0"/>
        <v>0</v>
      </c>
      <c r="M12" s="261">
        <f t="shared" si="0"/>
        <v>0</v>
      </c>
      <c r="N12" s="261">
        <f t="shared" si="0"/>
        <v>0</v>
      </c>
      <c r="O12" s="261">
        <f t="shared" si="0"/>
        <v>0</v>
      </c>
      <c r="P12" s="261">
        <f t="shared" si="0"/>
        <v>0</v>
      </c>
      <c r="Q12" s="261">
        <f t="shared" si="0"/>
        <v>0</v>
      </c>
      <c r="R12" s="261">
        <f t="shared" si="0"/>
        <v>0</v>
      </c>
      <c r="S12" s="261">
        <f t="shared" si="0"/>
        <v>0</v>
      </c>
      <c r="T12" s="261">
        <f t="shared" si="0"/>
        <v>0</v>
      </c>
      <c r="U12" s="261">
        <f t="shared" si="0"/>
        <v>0</v>
      </c>
      <c r="V12" s="261">
        <f t="shared" si="0"/>
        <v>0</v>
      </c>
      <c r="W12" s="261">
        <f t="shared" si="0"/>
        <v>0</v>
      </c>
      <c r="X12" s="261">
        <f t="shared" si="0"/>
        <v>0</v>
      </c>
      <c r="Y12" s="261">
        <f t="shared" si="0"/>
        <v>0</v>
      </c>
      <c r="Z12" s="261">
        <f t="shared" si="0"/>
        <v>0</v>
      </c>
      <c r="AA12" s="261">
        <f t="shared" si="0"/>
        <v>0</v>
      </c>
    </row>
    <row r="13" spans="1:33" ht="19.5" customHeight="1">
      <c r="A13" s="260">
        <v>6</v>
      </c>
      <c r="B13" s="416" t="s">
        <v>75</v>
      </c>
      <c r="C13" s="416"/>
      <c r="D13" s="261">
        <f t="shared" si="0"/>
        <v>0</v>
      </c>
      <c r="E13" s="261">
        <f t="shared" si="0"/>
        <v>3.1521889745333986E-4</v>
      </c>
      <c r="F13" s="261">
        <f t="shared" si="0"/>
        <v>2.5807797616683725E-4</v>
      </c>
      <c r="G13" s="261">
        <f t="shared" si="0"/>
        <v>2.5807797616683725E-4</v>
      </c>
      <c r="H13" s="261">
        <f t="shared" si="0"/>
        <v>1.1109900121780703E-4</v>
      </c>
      <c r="I13" s="261">
        <f t="shared" si="0"/>
        <v>1.1109900121780703E-4</v>
      </c>
      <c r="J13" s="261">
        <f t="shared" si="0"/>
        <v>1.1109900121786254E-4</v>
      </c>
      <c r="K13" s="261">
        <f t="shared" si="0"/>
        <v>1.1109900121786254E-4</v>
      </c>
      <c r="L13" s="261">
        <f t="shared" si="0"/>
        <v>-2.4488966265723278E-5</v>
      </c>
      <c r="M13" s="261">
        <f t="shared" si="0"/>
        <v>0</v>
      </c>
      <c r="N13" s="261">
        <f t="shared" si="0"/>
        <v>0</v>
      </c>
      <c r="O13" s="261">
        <f t="shared" si="0"/>
        <v>0</v>
      </c>
      <c r="P13" s="261">
        <f t="shared" si="0"/>
        <v>0</v>
      </c>
      <c r="Q13" s="261">
        <f t="shared" si="0"/>
        <v>0</v>
      </c>
      <c r="R13" s="261">
        <f t="shared" si="0"/>
        <v>0</v>
      </c>
      <c r="S13" s="261">
        <f t="shared" si="0"/>
        <v>0</v>
      </c>
      <c r="T13" s="261">
        <f t="shared" si="0"/>
        <v>0</v>
      </c>
      <c r="U13" s="261">
        <f t="shared" si="0"/>
        <v>0</v>
      </c>
      <c r="V13" s="261">
        <f t="shared" si="0"/>
        <v>0</v>
      </c>
      <c r="W13" s="261">
        <f t="shared" si="0"/>
        <v>0</v>
      </c>
      <c r="X13" s="261">
        <f t="shared" si="0"/>
        <v>0</v>
      </c>
      <c r="Y13" s="261">
        <f t="shared" si="0"/>
        <v>0</v>
      </c>
      <c r="Z13" s="261">
        <f t="shared" si="0"/>
        <v>0</v>
      </c>
      <c r="AA13" s="261">
        <f t="shared" si="0"/>
        <v>0</v>
      </c>
    </row>
    <row r="14" spans="1:33">
      <c r="A14" s="262"/>
      <c r="B14" s="263"/>
      <c r="C14" s="264"/>
      <c r="D14" s="265"/>
      <c r="E14" s="265"/>
      <c r="F14" s="265"/>
      <c r="G14" s="265"/>
      <c r="H14" s="266"/>
      <c r="I14" s="249"/>
      <c r="J14" s="249"/>
      <c r="K14" s="249"/>
      <c r="L14" s="249"/>
      <c r="M14" s="249"/>
      <c r="N14" s="250"/>
      <c r="O14" s="249"/>
      <c r="P14" s="249"/>
      <c r="Q14" s="249"/>
      <c r="R14" s="249"/>
      <c r="S14" s="249"/>
      <c r="T14" s="251"/>
      <c r="U14" s="251"/>
      <c r="V14" s="251"/>
      <c r="W14" s="251"/>
      <c r="X14" s="251"/>
      <c r="Y14" s="252"/>
      <c r="Z14" s="252"/>
      <c r="AA14" s="252"/>
      <c r="AB14" s="267"/>
      <c r="AC14" s="268"/>
      <c r="AD14" s="268"/>
      <c r="AE14" s="268"/>
      <c r="AF14" s="268"/>
      <c r="AG14" s="268"/>
    </row>
    <row r="15" spans="1:33" ht="19.5" customHeight="1">
      <c r="A15" s="269">
        <v>7</v>
      </c>
      <c r="B15" s="416" t="s">
        <v>76</v>
      </c>
      <c r="C15" s="416"/>
      <c r="D15" s="261">
        <f t="shared" ref="D15:AA15" si="1">D8-D7</f>
        <v>0.38503426132716456</v>
      </c>
      <c r="E15" s="261">
        <f t="shared" si="1"/>
        <v>0.35088446090007247</v>
      </c>
      <c r="F15" s="261">
        <f t="shared" si="1"/>
        <v>0.33569838454408474</v>
      </c>
      <c r="G15" s="261">
        <f t="shared" si="1"/>
        <v>0.27734325512238572</v>
      </c>
      <c r="H15" s="261">
        <f t="shared" si="1"/>
        <v>0.33028546779195123</v>
      </c>
      <c r="I15" s="261">
        <f t="shared" si="1"/>
        <v>0.30751636132094889</v>
      </c>
      <c r="J15" s="261">
        <f t="shared" si="1"/>
        <v>0.29399965704255937</v>
      </c>
      <c r="K15" s="261">
        <f t="shared" si="1"/>
        <v>0.263987165019203</v>
      </c>
      <c r="L15" s="261">
        <f t="shared" si="1"/>
        <v>0.25068695899275878</v>
      </c>
      <c r="M15" s="261">
        <f t="shared" si="1"/>
        <v>0.2439252822237038</v>
      </c>
      <c r="N15" s="261">
        <f t="shared" si="1"/>
        <v>0.2452432870756526</v>
      </c>
      <c r="O15" s="261">
        <f t="shared" si="1"/>
        <v>0.24693885462660772</v>
      </c>
      <c r="P15" s="261">
        <f t="shared" si="1"/>
        <v>0.25204631885106737</v>
      </c>
      <c r="Q15" s="261">
        <f t="shared" si="1"/>
        <v>0.25589836081435774</v>
      </c>
      <c r="R15" s="261">
        <f t="shared" si="1"/>
        <v>0.26394742264956123</v>
      </c>
      <c r="S15" s="261">
        <f t="shared" si="1"/>
        <v>0.26705965424859851</v>
      </c>
      <c r="T15" s="261">
        <f t="shared" si="1"/>
        <v>0.27115452711495874</v>
      </c>
      <c r="U15" s="261">
        <f t="shared" si="1"/>
        <v>0.27538694891857374</v>
      </c>
      <c r="V15" s="261">
        <f t="shared" si="1"/>
        <v>0.28005530804175072</v>
      </c>
      <c r="W15" s="261">
        <f t="shared" si="1"/>
        <v>0.28339670986978427</v>
      </c>
      <c r="X15" s="261">
        <f t="shared" si="1"/>
        <v>0.28734867974111328</v>
      </c>
      <c r="Y15" s="261">
        <f t="shared" si="1"/>
        <v>0.29530314156483495</v>
      </c>
      <c r="Z15" s="261">
        <f t="shared" si="1"/>
        <v>0.30001767125416801</v>
      </c>
      <c r="AA15" s="261">
        <f t="shared" si="1"/>
        <v>0.30444884760150231</v>
      </c>
      <c r="AB15" s="270"/>
      <c r="AC15" s="268"/>
      <c r="AD15" s="271"/>
      <c r="AE15" s="271"/>
      <c r="AF15" s="271"/>
      <c r="AG15" s="271"/>
    </row>
    <row r="16" spans="1:33" ht="19.5" customHeight="1">
      <c r="A16" s="269">
        <v>8</v>
      </c>
      <c r="B16" s="423" t="s">
        <v>77</v>
      </c>
      <c r="C16" s="424"/>
      <c r="D16" s="272">
        <f t="shared" ref="D16:AA16" si="2">D10-D9</f>
        <v>0.38257296263720592</v>
      </c>
      <c r="E16" s="272">
        <f t="shared" si="2"/>
        <v>0.35119967979752581</v>
      </c>
      <c r="F16" s="272">
        <f t="shared" si="2"/>
        <v>0.33595646252025158</v>
      </c>
      <c r="G16" s="272">
        <f t="shared" si="2"/>
        <v>0.27760133309855256</v>
      </c>
      <c r="H16" s="272">
        <f t="shared" si="2"/>
        <v>0.33039656679316903</v>
      </c>
      <c r="I16" s="272">
        <f t="shared" si="2"/>
        <v>0.3076274603221667</v>
      </c>
      <c r="J16" s="272">
        <f t="shared" si="2"/>
        <v>0.29411075604377723</v>
      </c>
      <c r="K16" s="272">
        <f t="shared" si="2"/>
        <v>0.26409826402042086</v>
      </c>
      <c r="L16" s="272">
        <f t="shared" si="2"/>
        <v>0.25066247002649306</v>
      </c>
      <c r="M16" s="272">
        <f t="shared" si="2"/>
        <v>0.2439252822237038</v>
      </c>
      <c r="N16" s="272">
        <f t="shared" si="2"/>
        <v>0.2452432870756526</v>
      </c>
      <c r="O16" s="272">
        <f t="shared" si="2"/>
        <v>0.24693885462660772</v>
      </c>
      <c r="P16" s="272">
        <f t="shared" si="2"/>
        <v>0.25204631885106737</v>
      </c>
      <c r="Q16" s="272">
        <f t="shared" si="2"/>
        <v>0.25589836081435774</v>
      </c>
      <c r="R16" s="272">
        <f t="shared" si="2"/>
        <v>0.26394742264956123</v>
      </c>
      <c r="S16" s="273">
        <f t="shared" si="2"/>
        <v>0.26705965424859851</v>
      </c>
      <c r="T16" s="273">
        <f t="shared" si="2"/>
        <v>0.27115452711495874</v>
      </c>
      <c r="U16" s="273">
        <f t="shared" si="2"/>
        <v>0.27538694891857374</v>
      </c>
      <c r="V16" s="273">
        <f t="shared" si="2"/>
        <v>0.28005530804175072</v>
      </c>
      <c r="W16" s="273">
        <f t="shared" si="2"/>
        <v>0.28339670986978427</v>
      </c>
      <c r="X16" s="273">
        <f t="shared" si="2"/>
        <v>0.28734867974111328</v>
      </c>
      <c r="Y16" s="273">
        <f t="shared" si="2"/>
        <v>0.29530314156483495</v>
      </c>
      <c r="Z16" s="273">
        <f t="shared" si="2"/>
        <v>0.30001767125416801</v>
      </c>
      <c r="AA16" s="273">
        <f t="shared" si="2"/>
        <v>0.30444884760150231</v>
      </c>
    </row>
    <row r="17" spans="1:27" ht="16.5" customHeight="1">
      <c r="A17" s="262"/>
      <c r="B17" s="263"/>
      <c r="C17" s="264"/>
      <c r="D17" s="265"/>
      <c r="E17" s="265"/>
      <c r="F17" s="265"/>
      <c r="G17" s="265"/>
      <c r="H17" s="266"/>
      <c r="I17" s="266"/>
      <c r="J17" s="266"/>
      <c r="K17" s="266"/>
      <c r="L17" s="266"/>
      <c r="M17" s="266"/>
      <c r="N17" s="258"/>
      <c r="O17" s="258"/>
      <c r="P17" s="258"/>
      <c r="Q17" s="258"/>
      <c r="R17" s="258"/>
      <c r="S17" s="259"/>
      <c r="T17" s="259"/>
      <c r="U17" s="259"/>
      <c r="V17" s="259"/>
      <c r="W17" s="259"/>
      <c r="X17" s="259"/>
      <c r="Y17" s="259"/>
      <c r="Z17" s="259"/>
      <c r="AA17" s="259"/>
    </row>
    <row r="18" spans="1:27" ht="21" customHeight="1">
      <c r="A18" s="260">
        <v>9</v>
      </c>
      <c r="B18" s="416" t="s">
        <v>78</v>
      </c>
      <c r="C18" s="416"/>
      <c r="D18" s="261">
        <f t="shared" ref="D18:AA18" si="3">D16-D15</f>
        <v>-2.4612986899586464E-3</v>
      </c>
      <c r="E18" s="261">
        <f t="shared" si="3"/>
        <v>3.1521889745333986E-4</v>
      </c>
      <c r="F18" s="261">
        <f t="shared" si="3"/>
        <v>2.5807797616683725E-4</v>
      </c>
      <c r="G18" s="261">
        <f t="shared" si="3"/>
        <v>2.5807797616683725E-4</v>
      </c>
      <c r="H18" s="261">
        <f t="shared" si="3"/>
        <v>1.1109900121780703E-4</v>
      </c>
      <c r="I18" s="261">
        <f t="shared" si="3"/>
        <v>1.1109900121780703E-4</v>
      </c>
      <c r="J18" s="261">
        <f t="shared" si="3"/>
        <v>1.1109900121786254E-4</v>
      </c>
      <c r="K18" s="261">
        <f t="shared" si="3"/>
        <v>1.1109900121786254E-4</v>
      </c>
      <c r="L18" s="261">
        <f t="shared" si="3"/>
        <v>-2.4488966265723278E-5</v>
      </c>
      <c r="M18" s="261">
        <f t="shared" si="3"/>
        <v>0</v>
      </c>
      <c r="N18" s="261">
        <f t="shared" si="3"/>
        <v>0</v>
      </c>
      <c r="O18" s="261">
        <f t="shared" si="3"/>
        <v>0</v>
      </c>
      <c r="P18" s="261">
        <f t="shared" si="3"/>
        <v>0</v>
      </c>
      <c r="Q18" s="261">
        <f t="shared" si="3"/>
        <v>0</v>
      </c>
      <c r="R18" s="261">
        <f t="shared" si="3"/>
        <v>0</v>
      </c>
      <c r="S18" s="261">
        <f t="shared" si="3"/>
        <v>0</v>
      </c>
      <c r="T18" s="261">
        <f t="shared" si="3"/>
        <v>0</v>
      </c>
      <c r="U18" s="261">
        <f t="shared" si="3"/>
        <v>0</v>
      </c>
      <c r="V18" s="261">
        <f t="shared" si="3"/>
        <v>0</v>
      </c>
      <c r="W18" s="261">
        <f t="shared" si="3"/>
        <v>0</v>
      </c>
      <c r="X18" s="261">
        <f t="shared" si="3"/>
        <v>0</v>
      </c>
      <c r="Y18" s="261">
        <f t="shared" si="3"/>
        <v>0</v>
      </c>
      <c r="Z18" s="261">
        <f t="shared" si="3"/>
        <v>0</v>
      </c>
      <c r="AA18" s="261">
        <f t="shared" si="3"/>
        <v>0</v>
      </c>
    </row>
    <row r="19" spans="1:27" ht="21" customHeight="1">
      <c r="A19" s="274"/>
      <c r="B19" s="275"/>
      <c r="C19" s="275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</row>
    <row r="20" spans="1:27">
      <c r="A20" s="279" t="s">
        <v>79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</row>
    <row r="21" spans="1:27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</row>
    <row r="22" spans="1:27" s="282" customFormat="1" ht="12.75">
      <c r="A22" s="246" t="s">
        <v>0</v>
      </c>
      <c r="B22" s="425" t="s">
        <v>70</v>
      </c>
      <c r="C22" s="426"/>
      <c r="D22" s="427"/>
      <c r="E22" s="281">
        <v>2023</v>
      </c>
      <c r="F22" s="246">
        <v>2024</v>
      </c>
      <c r="G22" s="281">
        <v>2025</v>
      </c>
      <c r="H22" s="246">
        <v>2026</v>
      </c>
      <c r="I22" s="281">
        <v>2027</v>
      </c>
      <c r="J22" s="246">
        <v>2028</v>
      </c>
      <c r="K22" s="281">
        <v>2029</v>
      </c>
      <c r="L22" s="246">
        <v>2030</v>
      </c>
      <c r="M22" s="281">
        <v>2031</v>
      </c>
      <c r="N22" s="246">
        <v>2032</v>
      </c>
      <c r="O22" s="281">
        <v>2033</v>
      </c>
      <c r="P22" s="246">
        <v>2034</v>
      </c>
      <c r="Q22" s="281">
        <v>2035</v>
      </c>
      <c r="R22" s="246">
        <v>2036</v>
      </c>
      <c r="S22" s="281">
        <v>2037</v>
      </c>
      <c r="T22" s="246">
        <v>2038</v>
      </c>
      <c r="U22" s="281">
        <v>2039</v>
      </c>
      <c r="V22" s="246">
        <v>2040</v>
      </c>
      <c r="W22" s="281">
        <v>2041</v>
      </c>
      <c r="X22" s="246">
        <v>2042</v>
      </c>
      <c r="Y22" s="281">
        <v>2043</v>
      </c>
      <c r="Z22" s="246">
        <v>2044</v>
      </c>
      <c r="AA22" s="281">
        <v>2045</v>
      </c>
    </row>
    <row r="23" spans="1:27" ht="23.25" customHeight="1">
      <c r="A23" s="260">
        <v>1</v>
      </c>
      <c r="B23" s="428" t="s">
        <v>63</v>
      </c>
      <c r="C23" s="429"/>
      <c r="D23" s="430"/>
      <c r="E23" s="283">
        <v>50333530</v>
      </c>
      <c r="F23" s="283">
        <v>57181426</v>
      </c>
      <c r="G23" s="283">
        <v>57091426</v>
      </c>
      <c r="H23" s="283">
        <v>163865426</v>
      </c>
      <c r="I23" s="283">
        <v>169094426</v>
      </c>
      <c r="J23" s="283">
        <v>173867426</v>
      </c>
      <c r="K23" s="283">
        <v>175831427</v>
      </c>
      <c r="L23" s="283">
        <v>191500000</v>
      </c>
      <c r="M23" s="283">
        <v>196900000</v>
      </c>
      <c r="N23" s="283">
        <v>196900000</v>
      </c>
      <c r="O23" s="283">
        <v>196900000</v>
      </c>
      <c r="P23" s="283">
        <v>199100000</v>
      </c>
      <c r="Q23" s="283">
        <v>199300000</v>
      </c>
      <c r="R23" s="283">
        <v>199300000</v>
      </c>
      <c r="S23" s="283">
        <v>199300000</v>
      </c>
      <c r="T23" s="283">
        <v>199300000</v>
      </c>
      <c r="U23" s="283">
        <v>199300000</v>
      </c>
      <c r="V23" s="283">
        <v>199300000</v>
      </c>
      <c r="W23" s="283">
        <v>199300000</v>
      </c>
      <c r="X23" s="283">
        <v>199300000</v>
      </c>
      <c r="Y23" s="283">
        <v>199300000</v>
      </c>
      <c r="Z23" s="283">
        <v>199300000</v>
      </c>
      <c r="AA23" s="283">
        <v>199300000</v>
      </c>
    </row>
    <row r="24" spans="1:27" ht="24.75" customHeight="1">
      <c r="A24" s="260">
        <v>2</v>
      </c>
      <c r="B24" s="428" t="s">
        <v>82</v>
      </c>
      <c r="C24" s="429"/>
      <c r="D24" s="430"/>
      <c r="E24" s="283">
        <v>34338530</v>
      </c>
      <c r="F24" s="283">
        <v>39956426</v>
      </c>
      <c r="G24" s="283">
        <v>38636426</v>
      </c>
      <c r="H24" s="283">
        <v>163865426</v>
      </c>
      <c r="I24" s="283">
        <v>169094426</v>
      </c>
      <c r="J24" s="283">
        <v>173867426</v>
      </c>
      <c r="K24" s="283">
        <v>175831427</v>
      </c>
      <c r="L24" s="283">
        <v>191500000</v>
      </c>
      <c r="M24" s="283">
        <v>196900000</v>
      </c>
      <c r="N24" s="283">
        <v>196900000</v>
      </c>
      <c r="O24" s="283">
        <v>196900000</v>
      </c>
      <c r="P24" s="283">
        <v>199100000</v>
      </c>
      <c r="Q24" s="283">
        <v>199300000</v>
      </c>
      <c r="R24" s="283">
        <v>199300000</v>
      </c>
      <c r="S24" s="283">
        <v>199300000</v>
      </c>
      <c r="T24" s="283">
        <v>199300000</v>
      </c>
      <c r="U24" s="283">
        <v>199300000</v>
      </c>
      <c r="V24" s="283">
        <v>199300000</v>
      </c>
      <c r="W24" s="283">
        <v>199300000</v>
      </c>
      <c r="X24" s="283">
        <v>199300000</v>
      </c>
      <c r="Y24" s="283">
        <v>199300000</v>
      </c>
      <c r="Z24" s="283">
        <v>199300000</v>
      </c>
      <c r="AA24" s="283">
        <v>199300000</v>
      </c>
    </row>
    <row r="25" spans="1:27" ht="25.5" customHeight="1">
      <c r="A25" s="260">
        <v>3</v>
      </c>
      <c r="B25" s="428" t="s">
        <v>7</v>
      </c>
      <c r="C25" s="429"/>
      <c r="D25" s="430"/>
      <c r="E25" s="284">
        <f t="shared" ref="E25:AA25" si="4">E24-E23</f>
        <v>-15995000</v>
      </c>
      <c r="F25" s="284">
        <f t="shared" si="4"/>
        <v>-17225000</v>
      </c>
      <c r="G25" s="284">
        <f t="shared" si="4"/>
        <v>-18455000</v>
      </c>
      <c r="H25" s="284">
        <f t="shared" si="4"/>
        <v>0</v>
      </c>
      <c r="I25" s="284">
        <f t="shared" si="4"/>
        <v>0</v>
      </c>
      <c r="J25" s="284">
        <f t="shared" si="4"/>
        <v>0</v>
      </c>
      <c r="K25" s="284">
        <f t="shared" si="4"/>
        <v>0</v>
      </c>
      <c r="L25" s="284">
        <f t="shared" si="4"/>
        <v>0</v>
      </c>
      <c r="M25" s="284">
        <f t="shared" si="4"/>
        <v>0</v>
      </c>
      <c r="N25" s="284">
        <f t="shared" si="4"/>
        <v>0</v>
      </c>
      <c r="O25" s="284">
        <f t="shared" si="4"/>
        <v>0</v>
      </c>
      <c r="P25" s="284">
        <f t="shared" si="4"/>
        <v>0</v>
      </c>
      <c r="Q25" s="284">
        <f t="shared" si="4"/>
        <v>0</v>
      </c>
      <c r="R25" s="284">
        <f t="shared" si="4"/>
        <v>0</v>
      </c>
      <c r="S25" s="284">
        <f t="shared" si="4"/>
        <v>0</v>
      </c>
      <c r="T25" s="284">
        <f t="shared" si="4"/>
        <v>0</v>
      </c>
      <c r="U25" s="284">
        <f t="shared" si="4"/>
        <v>0</v>
      </c>
      <c r="V25" s="284">
        <f t="shared" si="4"/>
        <v>0</v>
      </c>
      <c r="W25" s="284">
        <f t="shared" si="4"/>
        <v>0</v>
      </c>
      <c r="X25" s="284">
        <f t="shared" si="4"/>
        <v>0</v>
      </c>
      <c r="Y25" s="284">
        <f t="shared" si="4"/>
        <v>0</v>
      </c>
      <c r="Z25" s="284">
        <f t="shared" si="4"/>
        <v>0</v>
      </c>
      <c r="AA25" s="284">
        <f t="shared" si="4"/>
        <v>0</v>
      </c>
    </row>
    <row r="26" spans="1:27" ht="25.5" customHeight="1">
      <c r="A26" s="274"/>
      <c r="B26" s="277"/>
      <c r="C26" s="277"/>
      <c r="D26" s="277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</row>
    <row r="27" spans="1:27">
      <c r="A27" s="279" t="s">
        <v>80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</row>
    <row r="28" spans="1:27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</row>
    <row r="29" spans="1:27" s="282" customFormat="1" ht="12.75">
      <c r="A29" s="246" t="s">
        <v>0</v>
      </c>
      <c r="B29" s="425" t="s">
        <v>70</v>
      </c>
      <c r="C29" s="426"/>
      <c r="D29" s="427"/>
      <c r="E29" s="281">
        <v>2023</v>
      </c>
      <c r="F29" s="246">
        <v>2024</v>
      </c>
      <c r="G29" s="281">
        <v>2025</v>
      </c>
      <c r="H29" s="246">
        <v>2026</v>
      </c>
      <c r="I29" s="281">
        <v>2027</v>
      </c>
      <c r="J29" s="246">
        <v>2028</v>
      </c>
      <c r="K29" s="281">
        <v>2029</v>
      </c>
      <c r="L29" s="246">
        <v>2030</v>
      </c>
      <c r="M29" s="281">
        <v>2031</v>
      </c>
      <c r="N29" s="246">
        <v>2032</v>
      </c>
      <c r="O29" s="281">
        <v>2033</v>
      </c>
      <c r="P29" s="246">
        <v>2034</v>
      </c>
      <c r="Q29" s="281">
        <v>2035</v>
      </c>
      <c r="R29" s="246">
        <v>2036</v>
      </c>
      <c r="S29" s="281">
        <v>2037</v>
      </c>
      <c r="T29" s="246">
        <v>2038</v>
      </c>
      <c r="U29" s="281">
        <v>2039</v>
      </c>
      <c r="V29" s="246">
        <v>2040</v>
      </c>
      <c r="W29" s="281">
        <v>2041</v>
      </c>
      <c r="X29" s="246">
        <v>2042</v>
      </c>
      <c r="Y29" s="281">
        <v>2043</v>
      </c>
      <c r="Z29" s="246">
        <v>2044</v>
      </c>
      <c r="AA29" s="281">
        <v>2045</v>
      </c>
    </row>
    <row r="30" spans="1:27" ht="23.25" customHeight="1">
      <c r="A30" s="260">
        <v>1</v>
      </c>
      <c r="B30" s="428" t="s">
        <v>63</v>
      </c>
      <c r="C30" s="429"/>
      <c r="D30" s="430"/>
      <c r="E30" s="283">
        <v>95033180</v>
      </c>
      <c r="F30" s="283">
        <v>89799598</v>
      </c>
      <c r="G30" s="283">
        <v>129509784</v>
      </c>
      <c r="H30" s="283">
        <v>171324351</v>
      </c>
      <c r="I30" s="283">
        <v>222955163</v>
      </c>
      <c r="J30" s="283">
        <v>245163965</v>
      </c>
      <c r="K30" s="283">
        <v>264832748</v>
      </c>
      <c r="L30" s="283">
        <v>284213277</v>
      </c>
      <c r="M30" s="283">
        <v>299255332</v>
      </c>
      <c r="N30" s="283">
        <v>319503954</v>
      </c>
      <c r="O30" s="283">
        <v>340425705</v>
      </c>
      <c r="P30" s="283">
        <v>361708283</v>
      </c>
      <c r="Q30" s="283">
        <v>383312687</v>
      </c>
      <c r="R30" s="283">
        <v>413773375</v>
      </c>
      <c r="S30" s="283">
        <v>436645676</v>
      </c>
      <c r="T30" s="283">
        <v>460032721</v>
      </c>
      <c r="U30" s="283">
        <v>483590120</v>
      </c>
      <c r="V30" s="283">
        <v>510595550</v>
      </c>
      <c r="W30" s="283">
        <v>534229724</v>
      </c>
      <c r="X30" s="283">
        <v>559851289</v>
      </c>
      <c r="Y30" s="283">
        <v>594852567</v>
      </c>
      <c r="Z30" s="283">
        <v>623246694</v>
      </c>
      <c r="AA30" s="283">
        <v>651408032</v>
      </c>
    </row>
    <row r="31" spans="1:27" ht="24.75" customHeight="1">
      <c r="A31" s="260">
        <v>2</v>
      </c>
      <c r="B31" s="428" t="s">
        <v>82</v>
      </c>
      <c r="C31" s="429"/>
      <c r="D31" s="430"/>
      <c r="E31" s="283">
        <v>95033180</v>
      </c>
      <c r="F31" s="283">
        <v>89799598</v>
      </c>
      <c r="G31" s="283">
        <v>128509784</v>
      </c>
      <c r="H31" s="283">
        <v>170324351</v>
      </c>
      <c r="I31" s="283">
        <v>221955163</v>
      </c>
      <c r="J31" s="283">
        <v>244163965</v>
      </c>
      <c r="K31" s="283">
        <v>263832748</v>
      </c>
      <c r="L31" s="283">
        <v>284213277</v>
      </c>
      <c r="M31" s="283">
        <v>299255332</v>
      </c>
      <c r="N31" s="283">
        <v>319503954</v>
      </c>
      <c r="O31" s="283">
        <v>340425705</v>
      </c>
      <c r="P31" s="283">
        <v>361708283</v>
      </c>
      <c r="Q31" s="283">
        <v>383312687</v>
      </c>
      <c r="R31" s="283">
        <v>413773375</v>
      </c>
      <c r="S31" s="283">
        <v>436645676</v>
      </c>
      <c r="T31" s="283">
        <v>460032721</v>
      </c>
      <c r="U31" s="283">
        <v>483590120</v>
      </c>
      <c r="V31" s="283">
        <v>510595550</v>
      </c>
      <c r="W31" s="283">
        <v>534229724</v>
      </c>
      <c r="X31" s="283">
        <v>559851289</v>
      </c>
      <c r="Y31" s="283">
        <v>594852567</v>
      </c>
      <c r="Z31" s="283">
        <v>623246694</v>
      </c>
      <c r="AA31" s="283">
        <v>651408032</v>
      </c>
    </row>
    <row r="32" spans="1:27" ht="25.5" customHeight="1">
      <c r="A32" s="260">
        <v>3</v>
      </c>
      <c r="B32" s="428" t="s">
        <v>7</v>
      </c>
      <c r="C32" s="429"/>
      <c r="D32" s="430"/>
      <c r="E32" s="284">
        <f t="shared" ref="E32:AA32" si="5">E31-E30</f>
        <v>0</v>
      </c>
      <c r="F32" s="284">
        <f t="shared" si="5"/>
        <v>0</v>
      </c>
      <c r="G32" s="284">
        <f t="shared" si="5"/>
        <v>-1000000</v>
      </c>
      <c r="H32" s="284">
        <f t="shared" si="5"/>
        <v>-1000000</v>
      </c>
      <c r="I32" s="284">
        <f t="shared" si="5"/>
        <v>-1000000</v>
      </c>
      <c r="J32" s="284">
        <f t="shared" si="5"/>
        <v>-1000000</v>
      </c>
      <c r="K32" s="284">
        <f t="shared" si="5"/>
        <v>-1000000</v>
      </c>
      <c r="L32" s="284">
        <f t="shared" si="5"/>
        <v>0</v>
      </c>
      <c r="M32" s="284">
        <f t="shared" si="5"/>
        <v>0</v>
      </c>
      <c r="N32" s="284">
        <f t="shared" si="5"/>
        <v>0</v>
      </c>
      <c r="O32" s="284">
        <f t="shared" si="5"/>
        <v>0</v>
      </c>
      <c r="P32" s="284">
        <f t="shared" si="5"/>
        <v>0</v>
      </c>
      <c r="Q32" s="284">
        <f t="shared" si="5"/>
        <v>0</v>
      </c>
      <c r="R32" s="284">
        <f t="shared" si="5"/>
        <v>0</v>
      </c>
      <c r="S32" s="284">
        <f t="shared" si="5"/>
        <v>0</v>
      </c>
      <c r="T32" s="284">
        <f t="shared" si="5"/>
        <v>0</v>
      </c>
      <c r="U32" s="284">
        <f t="shared" si="5"/>
        <v>0</v>
      </c>
      <c r="V32" s="284">
        <f t="shared" si="5"/>
        <v>0</v>
      </c>
      <c r="W32" s="284">
        <f t="shared" si="5"/>
        <v>0</v>
      </c>
      <c r="X32" s="284">
        <f t="shared" si="5"/>
        <v>0</v>
      </c>
      <c r="Y32" s="284">
        <f t="shared" si="5"/>
        <v>0</v>
      </c>
      <c r="Z32" s="284">
        <f t="shared" si="5"/>
        <v>0</v>
      </c>
      <c r="AA32" s="284">
        <f t="shared" si="5"/>
        <v>0</v>
      </c>
    </row>
    <row r="52" spans="7:7">
      <c r="G52" s="241">
        <v>1745594</v>
      </c>
    </row>
  </sheetData>
  <mergeCells count="20">
    <mergeCell ref="B29:D29"/>
    <mergeCell ref="B30:D30"/>
    <mergeCell ref="B31:D31"/>
    <mergeCell ref="B32:D32"/>
    <mergeCell ref="B22:D22"/>
    <mergeCell ref="B23:D23"/>
    <mergeCell ref="B24:D24"/>
    <mergeCell ref="B25:D25"/>
    <mergeCell ref="B18:C18"/>
    <mergeCell ref="E2:H2"/>
    <mergeCell ref="J2:M2"/>
    <mergeCell ref="O2:R2"/>
    <mergeCell ref="X2:AA2"/>
    <mergeCell ref="A4:X4"/>
    <mergeCell ref="B7:B8"/>
    <mergeCell ref="B9:B10"/>
    <mergeCell ref="B12:C12"/>
    <mergeCell ref="B13:C13"/>
    <mergeCell ref="B15:C15"/>
    <mergeCell ref="B16:C16"/>
  </mergeCells>
  <printOptions horizontalCentered="1"/>
  <pageMargins left="0" right="0" top="0.74803149606299213" bottom="0.74803149606299213" header="0.31496062992125984" footer="0.31496062992125984"/>
  <pageSetup paperSize="8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FF00"/>
  </sheetPr>
  <dimension ref="A1:F11"/>
  <sheetViews>
    <sheetView zoomScaleNormal="100" workbookViewId="0">
      <selection activeCell="N7" sqref="N7"/>
    </sheetView>
  </sheetViews>
  <sheetFormatPr defaultRowHeight="14.25"/>
  <cols>
    <col min="1" max="1" width="15.25" customWidth="1"/>
    <col min="2" max="2" width="27.375" customWidth="1"/>
    <col min="3" max="3" width="70.625" customWidth="1"/>
    <col min="4" max="6" width="14" customWidth="1"/>
    <col min="257" max="257" width="15.25" customWidth="1"/>
    <col min="258" max="258" width="27.375" customWidth="1"/>
    <col min="259" max="259" width="70.625" customWidth="1"/>
    <col min="260" max="262" width="14" customWidth="1"/>
    <col min="513" max="513" width="15.25" customWidth="1"/>
    <col min="514" max="514" width="27.375" customWidth="1"/>
    <col min="515" max="515" width="70.625" customWidth="1"/>
    <col min="516" max="518" width="14" customWidth="1"/>
    <col min="769" max="769" width="15.25" customWidth="1"/>
    <col min="770" max="770" width="27.375" customWidth="1"/>
    <col min="771" max="771" width="70.625" customWidth="1"/>
    <col min="772" max="774" width="14" customWidth="1"/>
    <col min="1025" max="1025" width="15.25" customWidth="1"/>
    <col min="1026" max="1026" width="27.375" customWidth="1"/>
    <col min="1027" max="1027" width="70.625" customWidth="1"/>
    <col min="1028" max="1030" width="14" customWidth="1"/>
    <col min="1281" max="1281" width="15.25" customWidth="1"/>
    <col min="1282" max="1282" width="27.375" customWidth="1"/>
    <col min="1283" max="1283" width="70.625" customWidth="1"/>
    <col min="1284" max="1286" width="14" customWidth="1"/>
    <col min="1537" max="1537" width="15.25" customWidth="1"/>
    <col min="1538" max="1538" width="27.375" customWidth="1"/>
    <col min="1539" max="1539" width="70.625" customWidth="1"/>
    <col min="1540" max="1542" width="14" customWidth="1"/>
    <col min="1793" max="1793" width="15.25" customWidth="1"/>
    <col min="1794" max="1794" width="27.375" customWidth="1"/>
    <col min="1795" max="1795" width="70.625" customWidth="1"/>
    <col min="1796" max="1798" width="14" customWidth="1"/>
    <col min="2049" max="2049" width="15.25" customWidth="1"/>
    <col min="2050" max="2050" width="27.375" customWidth="1"/>
    <col min="2051" max="2051" width="70.625" customWidth="1"/>
    <col min="2052" max="2054" width="14" customWidth="1"/>
    <col min="2305" max="2305" width="15.25" customWidth="1"/>
    <col min="2306" max="2306" width="27.375" customWidth="1"/>
    <col min="2307" max="2307" width="70.625" customWidth="1"/>
    <col min="2308" max="2310" width="14" customWidth="1"/>
    <col min="2561" max="2561" width="15.25" customWidth="1"/>
    <col min="2562" max="2562" width="27.375" customWidth="1"/>
    <col min="2563" max="2563" width="70.625" customWidth="1"/>
    <col min="2564" max="2566" width="14" customWidth="1"/>
    <col min="2817" max="2817" width="15.25" customWidth="1"/>
    <col min="2818" max="2818" width="27.375" customWidth="1"/>
    <col min="2819" max="2819" width="70.625" customWidth="1"/>
    <col min="2820" max="2822" width="14" customWidth="1"/>
    <col min="3073" max="3073" width="15.25" customWidth="1"/>
    <col min="3074" max="3074" width="27.375" customWidth="1"/>
    <col min="3075" max="3075" width="70.625" customWidth="1"/>
    <col min="3076" max="3078" width="14" customWidth="1"/>
    <col min="3329" max="3329" width="15.25" customWidth="1"/>
    <col min="3330" max="3330" width="27.375" customWidth="1"/>
    <col min="3331" max="3331" width="70.625" customWidth="1"/>
    <col min="3332" max="3334" width="14" customWidth="1"/>
    <col min="3585" max="3585" width="15.25" customWidth="1"/>
    <col min="3586" max="3586" width="27.375" customWidth="1"/>
    <col min="3587" max="3587" width="70.625" customWidth="1"/>
    <col min="3588" max="3590" width="14" customWidth="1"/>
    <col min="3841" max="3841" width="15.25" customWidth="1"/>
    <col min="3842" max="3842" width="27.375" customWidth="1"/>
    <col min="3843" max="3843" width="70.625" customWidth="1"/>
    <col min="3844" max="3846" width="14" customWidth="1"/>
    <col min="4097" max="4097" width="15.25" customWidth="1"/>
    <col min="4098" max="4098" width="27.375" customWidth="1"/>
    <col min="4099" max="4099" width="70.625" customWidth="1"/>
    <col min="4100" max="4102" width="14" customWidth="1"/>
    <col min="4353" max="4353" width="15.25" customWidth="1"/>
    <col min="4354" max="4354" width="27.375" customWidth="1"/>
    <col min="4355" max="4355" width="70.625" customWidth="1"/>
    <col min="4356" max="4358" width="14" customWidth="1"/>
    <col min="4609" max="4609" width="15.25" customWidth="1"/>
    <col min="4610" max="4610" width="27.375" customWidth="1"/>
    <col min="4611" max="4611" width="70.625" customWidth="1"/>
    <col min="4612" max="4614" width="14" customWidth="1"/>
    <col min="4865" max="4865" width="15.25" customWidth="1"/>
    <col min="4866" max="4866" width="27.375" customWidth="1"/>
    <col min="4867" max="4867" width="70.625" customWidth="1"/>
    <col min="4868" max="4870" width="14" customWidth="1"/>
    <col min="5121" max="5121" width="15.25" customWidth="1"/>
    <col min="5122" max="5122" width="27.375" customWidth="1"/>
    <col min="5123" max="5123" width="70.625" customWidth="1"/>
    <col min="5124" max="5126" width="14" customWidth="1"/>
    <col min="5377" max="5377" width="15.25" customWidth="1"/>
    <col min="5378" max="5378" width="27.375" customWidth="1"/>
    <col min="5379" max="5379" width="70.625" customWidth="1"/>
    <col min="5380" max="5382" width="14" customWidth="1"/>
    <col min="5633" max="5633" width="15.25" customWidth="1"/>
    <col min="5634" max="5634" width="27.375" customWidth="1"/>
    <col min="5635" max="5635" width="70.625" customWidth="1"/>
    <col min="5636" max="5638" width="14" customWidth="1"/>
    <col min="5889" max="5889" width="15.25" customWidth="1"/>
    <col min="5890" max="5890" width="27.375" customWidth="1"/>
    <col min="5891" max="5891" width="70.625" customWidth="1"/>
    <col min="5892" max="5894" width="14" customWidth="1"/>
    <col min="6145" max="6145" width="15.25" customWidth="1"/>
    <col min="6146" max="6146" width="27.375" customWidth="1"/>
    <col min="6147" max="6147" width="70.625" customWidth="1"/>
    <col min="6148" max="6150" width="14" customWidth="1"/>
    <col min="6401" max="6401" width="15.25" customWidth="1"/>
    <col min="6402" max="6402" width="27.375" customWidth="1"/>
    <col min="6403" max="6403" width="70.625" customWidth="1"/>
    <col min="6404" max="6406" width="14" customWidth="1"/>
    <col min="6657" max="6657" width="15.25" customWidth="1"/>
    <col min="6658" max="6658" width="27.375" customWidth="1"/>
    <col min="6659" max="6659" width="70.625" customWidth="1"/>
    <col min="6660" max="6662" width="14" customWidth="1"/>
    <col min="6913" max="6913" width="15.25" customWidth="1"/>
    <col min="6914" max="6914" width="27.375" customWidth="1"/>
    <col min="6915" max="6915" width="70.625" customWidth="1"/>
    <col min="6916" max="6918" width="14" customWidth="1"/>
    <col min="7169" max="7169" width="15.25" customWidth="1"/>
    <col min="7170" max="7170" width="27.375" customWidth="1"/>
    <col min="7171" max="7171" width="70.625" customWidth="1"/>
    <col min="7172" max="7174" width="14" customWidth="1"/>
    <col min="7425" max="7425" width="15.25" customWidth="1"/>
    <col min="7426" max="7426" width="27.375" customWidth="1"/>
    <col min="7427" max="7427" width="70.625" customWidth="1"/>
    <col min="7428" max="7430" width="14" customWidth="1"/>
    <col min="7681" max="7681" width="15.25" customWidth="1"/>
    <col min="7682" max="7682" width="27.375" customWidth="1"/>
    <col min="7683" max="7683" width="70.625" customWidth="1"/>
    <col min="7684" max="7686" width="14" customWidth="1"/>
    <col min="7937" max="7937" width="15.25" customWidth="1"/>
    <col min="7938" max="7938" width="27.375" customWidth="1"/>
    <col min="7939" max="7939" width="70.625" customWidth="1"/>
    <col min="7940" max="7942" width="14" customWidth="1"/>
    <col min="8193" max="8193" width="15.25" customWidth="1"/>
    <col min="8194" max="8194" width="27.375" customWidth="1"/>
    <col min="8195" max="8195" width="70.625" customWidth="1"/>
    <col min="8196" max="8198" width="14" customWidth="1"/>
    <col min="8449" max="8449" width="15.25" customWidth="1"/>
    <col min="8450" max="8450" width="27.375" customWidth="1"/>
    <col min="8451" max="8451" width="70.625" customWidth="1"/>
    <col min="8452" max="8454" width="14" customWidth="1"/>
    <col min="8705" max="8705" width="15.25" customWidth="1"/>
    <col min="8706" max="8706" width="27.375" customWidth="1"/>
    <col min="8707" max="8707" width="70.625" customWidth="1"/>
    <col min="8708" max="8710" width="14" customWidth="1"/>
    <col min="8961" max="8961" width="15.25" customWidth="1"/>
    <col min="8962" max="8962" width="27.375" customWidth="1"/>
    <col min="8963" max="8963" width="70.625" customWidth="1"/>
    <col min="8964" max="8966" width="14" customWidth="1"/>
    <col min="9217" max="9217" width="15.25" customWidth="1"/>
    <col min="9218" max="9218" width="27.375" customWidth="1"/>
    <col min="9219" max="9219" width="70.625" customWidth="1"/>
    <col min="9220" max="9222" width="14" customWidth="1"/>
    <col min="9473" max="9473" width="15.25" customWidth="1"/>
    <col min="9474" max="9474" width="27.375" customWidth="1"/>
    <col min="9475" max="9475" width="70.625" customWidth="1"/>
    <col min="9476" max="9478" width="14" customWidth="1"/>
    <col min="9729" max="9729" width="15.25" customWidth="1"/>
    <col min="9730" max="9730" width="27.375" customWidth="1"/>
    <col min="9731" max="9731" width="70.625" customWidth="1"/>
    <col min="9732" max="9734" width="14" customWidth="1"/>
    <col min="9985" max="9985" width="15.25" customWidth="1"/>
    <col min="9986" max="9986" width="27.375" customWidth="1"/>
    <col min="9987" max="9987" width="70.625" customWidth="1"/>
    <col min="9988" max="9990" width="14" customWidth="1"/>
    <col min="10241" max="10241" width="15.25" customWidth="1"/>
    <col min="10242" max="10242" width="27.375" customWidth="1"/>
    <col min="10243" max="10243" width="70.625" customWidth="1"/>
    <col min="10244" max="10246" width="14" customWidth="1"/>
    <col min="10497" max="10497" width="15.25" customWidth="1"/>
    <col min="10498" max="10498" width="27.375" customWidth="1"/>
    <col min="10499" max="10499" width="70.625" customWidth="1"/>
    <col min="10500" max="10502" width="14" customWidth="1"/>
    <col min="10753" max="10753" width="15.25" customWidth="1"/>
    <col min="10754" max="10754" width="27.375" customWidth="1"/>
    <col min="10755" max="10755" width="70.625" customWidth="1"/>
    <col min="10756" max="10758" width="14" customWidth="1"/>
    <col min="11009" max="11009" width="15.25" customWidth="1"/>
    <col min="11010" max="11010" width="27.375" customWidth="1"/>
    <col min="11011" max="11011" width="70.625" customWidth="1"/>
    <col min="11012" max="11014" width="14" customWidth="1"/>
    <col min="11265" max="11265" width="15.25" customWidth="1"/>
    <col min="11266" max="11266" width="27.375" customWidth="1"/>
    <col min="11267" max="11267" width="70.625" customWidth="1"/>
    <col min="11268" max="11270" width="14" customWidth="1"/>
    <col min="11521" max="11521" width="15.25" customWidth="1"/>
    <col min="11522" max="11522" width="27.375" customWidth="1"/>
    <col min="11523" max="11523" width="70.625" customWidth="1"/>
    <col min="11524" max="11526" width="14" customWidth="1"/>
    <col min="11777" max="11777" width="15.25" customWidth="1"/>
    <col min="11778" max="11778" width="27.375" customWidth="1"/>
    <col min="11779" max="11779" width="70.625" customWidth="1"/>
    <col min="11780" max="11782" width="14" customWidth="1"/>
    <col min="12033" max="12033" width="15.25" customWidth="1"/>
    <col min="12034" max="12034" width="27.375" customWidth="1"/>
    <col min="12035" max="12035" width="70.625" customWidth="1"/>
    <col min="12036" max="12038" width="14" customWidth="1"/>
    <col min="12289" max="12289" width="15.25" customWidth="1"/>
    <col min="12290" max="12290" width="27.375" customWidth="1"/>
    <col min="12291" max="12291" width="70.625" customWidth="1"/>
    <col min="12292" max="12294" width="14" customWidth="1"/>
    <col min="12545" max="12545" width="15.25" customWidth="1"/>
    <col min="12546" max="12546" width="27.375" customWidth="1"/>
    <col min="12547" max="12547" width="70.625" customWidth="1"/>
    <col min="12548" max="12550" width="14" customWidth="1"/>
    <col min="12801" max="12801" width="15.25" customWidth="1"/>
    <col min="12802" max="12802" width="27.375" customWidth="1"/>
    <col min="12803" max="12803" width="70.625" customWidth="1"/>
    <col min="12804" max="12806" width="14" customWidth="1"/>
    <col min="13057" max="13057" width="15.25" customWidth="1"/>
    <col min="13058" max="13058" width="27.375" customWidth="1"/>
    <col min="13059" max="13059" width="70.625" customWidth="1"/>
    <col min="13060" max="13062" width="14" customWidth="1"/>
    <col min="13313" max="13313" width="15.25" customWidth="1"/>
    <col min="13314" max="13314" width="27.375" customWidth="1"/>
    <col min="13315" max="13315" width="70.625" customWidth="1"/>
    <col min="13316" max="13318" width="14" customWidth="1"/>
    <col min="13569" max="13569" width="15.25" customWidth="1"/>
    <col min="13570" max="13570" width="27.375" customWidth="1"/>
    <col min="13571" max="13571" width="70.625" customWidth="1"/>
    <col min="13572" max="13574" width="14" customWidth="1"/>
    <col min="13825" max="13825" width="15.25" customWidth="1"/>
    <col min="13826" max="13826" width="27.375" customWidth="1"/>
    <col min="13827" max="13827" width="70.625" customWidth="1"/>
    <col min="13828" max="13830" width="14" customWidth="1"/>
    <col min="14081" max="14081" width="15.25" customWidth="1"/>
    <col min="14082" max="14082" width="27.375" customWidth="1"/>
    <col min="14083" max="14083" width="70.625" customWidth="1"/>
    <col min="14084" max="14086" width="14" customWidth="1"/>
    <col min="14337" max="14337" width="15.25" customWidth="1"/>
    <col min="14338" max="14338" width="27.375" customWidth="1"/>
    <col min="14339" max="14339" width="70.625" customWidth="1"/>
    <col min="14340" max="14342" width="14" customWidth="1"/>
    <col min="14593" max="14593" width="15.25" customWidth="1"/>
    <col min="14594" max="14594" width="27.375" customWidth="1"/>
    <col min="14595" max="14595" width="70.625" customWidth="1"/>
    <col min="14596" max="14598" width="14" customWidth="1"/>
    <col min="14849" max="14849" width="15.25" customWidth="1"/>
    <col min="14850" max="14850" width="27.375" customWidth="1"/>
    <col min="14851" max="14851" width="70.625" customWidth="1"/>
    <col min="14852" max="14854" width="14" customWidth="1"/>
    <col min="15105" max="15105" width="15.25" customWidth="1"/>
    <col min="15106" max="15106" width="27.375" customWidth="1"/>
    <col min="15107" max="15107" width="70.625" customWidth="1"/>
    <col min="15108" max="15110" width="14" customWidth="1"/>
    <col min="15361" max="15361" width="15.25" customWidth="1"/>
    <col min="15362" max="15362" width="27.375" customWidth="1"/>
    <col min="15363" max="15363" width="70.625" customWidth="1"/>
    <col min="15364" max="15366" width="14" customWidth="1"/>
    <col min="15617" max="15617" width="15.25" customWidth="1"/>
    <col min="15618" max="15618" width="27.375" customWidth="1"/>
    <col min="15619" max="15619" width="70.625" customWidth="1"/>
    <col min="15620" max="15622" width="14" customWidth="1"/>
    <col min="15873" max="15873" width="15.25" customWidth="1"/>
    <col min="15874" max="15874" width="27.375" customWidth="1"/>
    <col min="15875" max="15875" width="70.625" customWidth="1"/>
    <col min="15876" max="15878" width="14" customWidth="1"/>
    <col min="16129" max="16129" width="15.25" customWidth="1"/>
    <col min="16130" max="16130" width="27.375" customWidth="1"/>
    <col min="16131" max="16131" width="70.625" customWidth="1"/>
    <col min="16132" max="16134" width="14" customWidth="1"/>
  </cols>
  <sheetData>
    <row r="1" spans="1:6" ht="50.25" customHeight="1">
      <c r="A1" s="432" t="s">
        <v>104</v>
      </c>
      <c r="B1" s="432"/>
      <c r="C1" s="432"/>
      <c r="D1" s="417" t="s">
        <v>102</v>
      </c>
      <c r="E1" s="417"/>
      <c r="F1" s="417"/>
    </row>
    <row r="2" spans="1:6" ht="57" customHeight="1">
      <c r="A2" s="431" t="str">
        <f>IF([1]DaneZrodlowe!N3=[1]definicja!F2,[1]definicja!I2,[1]definicja!I3)</f>
        <v>Wskaźnik spłaty zobowiązań uwzględniający art. 28 ustawy z dnia 5 sierpnia 2022 r. o dodatku węglowym (Dz.U.2022.1692), wyliczony dla WPF złożonych na wzorze Dz.U. 2020.1381/2021.1927 przed aktualizacją formuł.</v>
      </c>
      <c r="B2" s="431"/>
      <c r="C2" s="431"/>
      <c r="D2" s="431"/>
      <c r="E2" s="431"/>
      <c r="F2" s="431"/>
    </row>
    <row r="4" spans="1:6" ht="22.5" customHeight="1">
      <c r="A4" s="285" t="s">
        <v>0</v>
      </c>
      <c r="B4" s="286" t="s">
        <v>83</v>
      </c>
      <c r="C4" s="287" t="s">
        <v>70</v>
      </c>
      <c r="D4" s="288">
        <v>2023</v>
      </c>
      <c r="E4" s="288">
        <v>2024</v>
      </c>
      <c r="F4" s="289">
        <v>2025</v>
      </c>
    </row>
    <row r="5" spans="1:6" ht="51.75" customHeight="1">
      <c r="A5" s="290" t="s">
        <v>84</v>
      </c>
      <c r="B5" s="291" t="s">
        <v>85</v>
      </c>
      <c r="C5" s="292" t="s">
        <v>86</v>
      </c>
      <c r="D5" s="293">
        <f>([1]WPF_bazowy!O24-[1]WPF_bazowy!O25)/([1]WPF_bazowy!O11-[1]WPF_bazowy!O15-[1]WPF_bazowy!O111)</f>
        <v>1.8383072059670699E-2</v>
      </c>
      <c r="E5" s="293">
        <f>([1]WPF_bazowy!P24-[1]WPF_bazowy!P25)/([1]WPF_bazowy!P11-[1]WPF_bazowy!P15-[1]WPF_bazowy!P111)</f>
        <v>1.9551312272242834E-2</v>
      </c>
      <c r="F5" s="294">
        <f>([1]WPF_bazowy!Q24-[1]WPF_bazowy!Q25)/([1]WPF_bazowy!Q11-[1]WPF_bazowy!Q15-[1]WPF_bazowy!Q111)</f>
        <v>1.9414654274982662E-2</v>
      </c>
    </row>
    <row r="6" spans="1:6" ht="51.75" customHeight="1">
      <c r="A6" s="295" t="s">
        <v>87</v>
      </c>
      <c r="B6" s="296" t="s">
        <v>88</v>
      </c>
      <c r="C6" s="297" t="s">
        <v>89</v>
      </c>
      <c r="D6" s="298">
        <f>[1]WPF_bazowy!O63</f>
        <v>6.1699999999999998E-2</v>
      </c>
      <c r="E6" s="298">
        <f>[1]WPF_bazowy!P63</f>
        <v>6.2700000000000006E-2</v>
      </c>
      <c r="F6" s="299">
        <f>[1]WPF_bazowy!Q63</f>
        <v>4.7300000000000002E-2</v>
      </c>
    </row>
    <row r="7" spans="1:6" ht="51.75" customHeight="1">
      <c r="A7" s="290" t="s">
        <v>90</v>
      </c>
      <c r="B7" s="291" t="s">
        <v>88</v>
      </c>
      <c r="C7" s="300" t="s">
        <v>91</v>
      </c>
      <c r="D7" s="293">
        <f>D6-D5</f>
        <v>4.3316927940329299E-2</v>
      </c>
      <c r="E7" s="293">
        <f>E6-E5</f>
        <v>4.3148687727757172E-2</v>
      </c>
      <c r="F7" s="294">
        <f>F6-F5</f>
        <v>2.788534572501734E-2</v>
      </c>
    </row>
    <row r="8" spans="1:6" ht="51.75" customHeight="1">
      <c r="A8" s="295" t="s">
        <v>92</v>
      </c>
      <c r="B8" s="296" t="s">
        <v>93</v>
      </c>
      <c r="C8" s="297" t="s">
        <v>94</v>
      </c>
      <c r="D8" s="298">
        <f>[1]WPF_bazowy!O69</f>
        <v>0.35460000000000003</v>
      </c>
      <c r="E8" s="298">
        <f>[1]WPF_bazowy!P69</f>
        <v>0.34029999999999999</v>
      </c>
      <c r="F8" s="299">
        <f>[1]WPF_bazowy!Q69</f>
        <v>0.32490000000000002</v>
      </c>
    </row>
    <row r="9" spans="1:6" ht="51.75" customHeight="1">
      <c r="A9" s="295" t="s">
        <v>95</v>
      </c>
      <c r="B9" s="296" t="s">
        <v>96</v>
      </c>
      <c r="C9" s="301" t="s">
        <v>97</v>
      </c>
      <c r="D9" s="298">
        <f>[1]WPF_bazowy!O70</f>
        <v>0.41299999999999998</v>
      </c>
      <c r="E9" s="298">
        <f>[1]WPF_bazowy!P70</f>
        <v>0.3987</v>
      </c>
      <c r="F9" s="299">
        <f>[1]WPF_bazowy!Q70</f>
        <v>0.32490000000000002</v>
      </c>
    </row>
    <row r="10" spans="1:6" ht="51.75" customHeight="1">
      <c r="A10" s="295" t="s">
        <v>98</v>
      </c>
      <c r="B10" s="296"/>
      <c r="C10" s="297" t="s">
        <v>99</v>
      </c>
      <c r="D10" s="302" t="str">
        <f>IF(D7&lt;=D8,"Spełniona","Nie spełniona")</f>
        <v>Spełniona</v>
      </c>
      <c r="E10" s="302" t="str">
        <f>IF(E7&lt;=E8,"Spełniona","Nie spełniona")</f>
        <v>Spełniona</v>
      </c>
      <c r="F10" s="303" t="str">
        <f>IF(F7&lt;=F8,"Spełniona","Nie spełniona")</f>
        <v>Spełniona</v>
      </c>
    </row>
    <row r="11" spans="1:6" ht="51.75" customHeight="1">
      <c r="A11" s="304" t="s">
        <v>100</v>
      </c>
      <c r="B11" s="305"/>
      <c r="C11" s="306" t="s">
        <v>101</v>
      </c>
      <c r="D11" s="307" t="str">
        <f>IF(D7&lt;=D9,"Spełniona","Nie spełniona")</f>
        <v>Spełniona</v>
      </c>
      <c r="E11" s="307" t="str">
        <f>IF(E7&lt;=E9,"Spełniona","Nie spełniona")</f>
        <v>Spełniona</v>
      </c>
      <c r="F11" s="308" t="str">
        <f>IF(F7&lt;=F9,"Spełniona","Nie spełniona")</f>
        <v>Spełniona</v>
      </c>
    </row>
  </sheetData>
  <mergeCells count="3">
    <mergeCell ref="A2:F2"/>
    <mergeCell ref="D1:F1"/>
    <mergeCell ref="A1:C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 nr 1 </vt:lpstr>
      <vt:lpstr>Zał. nr 2 </vt:lpstr>
      <vt:lpstr>Zał. nr 3</vt:lpstr>
      <vt:lpstr>'Zał nr 1 '!Obszar_wydruku</vt:lpstr>
      <vt:lpstr>'Zał. nr 2 '!Obszar_wydruku</vt:lpstr>
      <vt:lpstr>'Zał nr 1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Kajzar Karolina</cp:lastModifiedBy>
  <cp:lastPrinted>2022-09-15T06:20:08Z</cp:lastPrinted>
  <dcterms:created xsi:type="dcterms:W3CDTF">2010-10-15T07:12:31Z</dcterms:created>
  <dcterms:modified xsi:type="dcterms:W3CDTF">2022-09-15T06:24:48Z</dcterms:modified>
</cp:coreProperties>
</file>