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Z\KZ_I\.1POSIEDZENIA ZARZĄDU\422 - 15 września 2022\Materiały\Dep. Budżetu i Finansów\US zmiany w budżecie\"/>
    </mc:Choice>
  </mc:AlternateContent>
  <xr:revisionPtr revIDLastSave="0" documentId="13_ncr:1_{E4DB1FEE-AE46-4063-A37E-39AF4954D4A4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Załącznik Nr 1 " sheetId="6" r:id="rId1"/>
    <sheet name="Załącznik Nr 2" sheetId="7" r:id="rId2"/>
    <sheet name="Załącznik Nr 3" sheetId="8" state="hidden" r:id="rId3"/>
  </sheets>
  <definedNames>
    <definedName name="Obszar_1093uku">#REF!</definedName>
    <definedName name="_xlnm.Print_Area" localSheetId="0">'Załącznik Nr 1 '!$A$1:$F$22</definedName>
    <definedName name="_xlnm.Print_Area" localSheetId="1">'Załącznik Nr 2'!$A$1:$F$75</definedName>
    <definedName name="_xlnm.Print_Area" localSheetId="2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91029"/>
</workbook>
</file>

<file path=xl/calcChain.xml><?xml version="1.0" encoding="utf-8"?>
<calcChain xmlns="http://schemas.openxmlformats.org/spreadsheetml/2006/main">
  <c r="D74" i="7" l="1"/>
  <c r="F74" i="7" l="1"/>
  <c r="F75" i="7"/>
  <c r="F9" i="7" l="1"/>
  <c r="G59" i="7" l="1"/>
  <c r="G60" i="7"/>
  <c r="G62" i="7"/>
  <c r="G37" i="7"/>
  <c r="G15" i="7"/>
  <c r="G12" i="7"/>
  <c r="F22" i="6" l="1"/>
  <c r="F21" i="6"/>
  <c r="D21" i="6"/>
  <c r="D19" i="6"/>
  <c r="F19" i="6"/>
  <c r="F68" i="7"/>
  <c r="D66" i="7"/>
  <c r="G42" i="7"/>
  <c r="F38" i="7"/>
  <c r="G17" i="6"/>
  <c r="G11" i="6"/>
  <c r="D26" i="7"/>
  <c r="D24" i="7"/>
  <c r="D23" i="7"/>
  <c r="D11" i="6"/>
  <c r="D10" i="6"/>
  <c r="D20" i="7"/>
  <c r="D16" i="7"/>
  <c r="G22" i="7" l="1"/>
  <c r="G26" i="7"/>
  <c r="F72" i="7"/>
  <c r="D72" i="7"/>
  <c r="G71" i="7"/>
  <c r="D75" i="7"/>
  <c r="G20" i="7"/>
  <c r="G11" i="7" l="1"/>
  <c r="G15" i="6" l="1"/>
  <c r="G69" i="7" l="1"/>
  <c r="H35" i="7"/>
  <c r="H36" i="7"/>
  <c r="G19" i="6" l="1"/>
  <c r="G72" i="7" l="1"/>
  <c r="H10" i="7" l="1"/>
  <c r="E76" i="7" l="1"/>
  <c r="E77" i="7" s="1"/>
  <c r="D76" i="7"/>
  <c r="E23" i="6"/>
  <c r="E24" i="6" s="1"/>
  <c r="D23" i="6" l="1"/>
  <c r="D24" i="6" s="1"/>
  <c r="D77" i="7"/>
  <c r="F23" i="6"/>
  <c r="F24" i="6" s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  <c r="F76" i="7" l="1"/>
  <c r="F77" i="7" s="1"/>
</calcChain>
</file>

<file path=xl/sharedStrings.xml><?xml version="1.0" encoding="utf-8"?>
<sst xmlns="http://schemas.openxmlformats.org/spreadsheetml/2006/main" count="181" uniqueCount="125">
  <si>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</si>
  <si>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</si>
  <si>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</si>
  <si>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</si>
  <si>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</si>
  <si>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</si>
  <si>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</si>
  <si>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</si>
  <si>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</si>
  <si>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</si>
  <si>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</si>
  <si>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</si>
  <si>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</si>
  <si>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</si>
  <si>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</si>
  <si>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</si>
  <si>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</si>
  <si>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</si>
  <si>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</si>
  <si>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</si>
  <si>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</si>
  <si>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</si>
  <si>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</si>
  <si>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</si>
  <si>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</si>
  <si>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</si>
  <si>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</si>
  <si>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</si>
  <si>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</si>
  <si>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</si>
  <si>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</si>
  <si>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</si>
  <si>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</si>
  <si>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</si>
  <si>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</si>
  <si>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</si>
  <si>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</si>
  <si>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</si>
  <si>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</si>
  <si>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</si>
  <si>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</si>
  <si>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</si>
  <si>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</si>
  <si>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600</t>
  </si>
  <si>
    <t>60013</t>
  </si>
  <si>
    <t>Załącznik Nr 1 do Uchwały … / … /22 
Sejmiku Województwa Podkarpackiego 
z dnia …... w sprawie zmian w budżecie 
Województwa Podkarpackiego na 2022 r.</t>
  </si>
  <si>
    <t>Załącznik Nr 2 do Uchwały   / / 22 
Sejmiku Województwa Podkarpackiego 
z dnia  2022 r. w sprawie zmian w budżecie 
Województwa Podkarpackiego na 2022 r.</t>
  </si>
  <si>
    <t>851</t>
  </si>
  <si>
    <t>85111</t>
  </si>
  <si>
    <t>750</t>
  </si>
  <si>
    <t>75095</t>
  </si>
  <si>
    <t>852</t>
  </si>
  <si>
    <t>4300</t>
  </si>
  <si>
    <t>6050</t>
  </si>
  <si>
    <t>6257</t>
  </si>
  <si>
    <t>6300</t>
  </si>
  <si>
    <t>6057</t>
  </si>
  <si>
    <t>6059</t>
  </si>
  <si>
    <t>010</t>
  </si>
  <si>
    <t>6060</t>
  </si>
  <si>
    <t>4210</t>
  </si>
  <si>
    <t>758</t>
  </si>
  <si>
    <t>2059</t>
  </si>
  <si>
    <t>4270</t>
  </si>
  <si>
    <t>75863</t>
  </si>
  <si>
    <t>2057</t>
  </si>
  <si>
    <t>921</t>
  </si>
  <si>
    <t>92195</t>
  </si>
  <si>
    <t>75864</t>
  </si>
  <si>
    <t>801</t>
  </si>
  <si>
    <t>2700</t>
  </si>
  <si>
    <t>85217</t>
  </si>
  <si>
    <t>700</t>
  </si>
  <si>
    <t>70005</t>
  </si>
  <si>
    <t>01004</t>
  </si>
  <si>
    <t>6067</t>
  </si>
  <si>
    <t>6069</t>
  </si>
  <si>
    <t>4390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</si>
  <si>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</si>
  <si>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</si>
  <si>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</si>
  <si>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</si>
  <si>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</si>
  <si>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</si>
  <si>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</si>
  <si>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</si>
  <si>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</si>
  <si>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</si>
  <si>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4417</t>
  </si>
  <si>
    <t>4419</t>
  </si>
  <si>
    <t>4717</t>
  </si>
  <si>
    <t>4719</t>
  </si>
  <si>
    <t>4307</t>
  </si>
  <si>
    <t>4309</t>
  </si>
  <si>
    <t>4010</t>
  </si>
  <si>
    <t>4110</t>
  </si>
  <si>
    <t>4120</t>
  </si>
  <si>
    <t>4710</t>
  </si>
  <si>
    <t>6220</t>
  </si>
  <si>
    <t>92106</t>
  </si>
  <si>
    <t>2480</t>
  </si>
  <si>
    <t>92109</t>
  </si>
  <si>
    <t>92118</t>
  </si>
  <si>
    <t>60002</t>
  </si>
  <si>
    <t>85231</t>
  </si>
  <si>
    <t>4407</t>
  </si>
  <si>
    <t>4409</t>
  </si>
  <si>
    <t>60001</t>
  </si>
  <si>
    <t>60004</t>
  </si>
  <si>
    <t>0950</t>
  </si>
  <si>
    <t>710</t>
  </si>
  <si>
    <t>71012</t>
  </si>
  <si>
    <t>720</t>
  </si>
  <si>
    <t>72095</t>
  </si>
  <si>
    <t>4700</t>
  </si>
  <si>
    <t>80130</t>
  </si>
  <si>
    <t>0970</t>
  </si>
  <si>
    <t>2710</t>
  </si>
  <si>
    <t>2007</t>
  </si>
  <si>
    <t>75801</t>
  </si>
  <si>
    <t>2920</t>
  </si>
  <si>
    <t>757</t>
  </si>
  <si>
    <t>75702</t>
  </si>
  <si>
    <t>8110</t>
  </si>
  <si>
    <t>92108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</si>
</sst>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7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9" xfId="2" applyNumberFormat="1" applyFont="1" applyBorder="1" applyAlignment="1">
      <alignment vertical="center"/>
    </xf>
    <xf numFmtId="3" fontId="4" fillId="0" borderId="0" xfId="2" applyNumberFormat="1"/>
    <xf numFmtId="0" fontId="1" fillId="0" borderId="15" xfId="2" applyFont="1" applyBorder="1" applyAlignment="1">
      <alignment horizontal="center" vertical="center"/>
    </xf>
    <xf numFmtId="0" fontId="1" fillId="0" borderId="17" xfId="13" applyFont="1" applyBorder="1" applyAlignment="1">
      <alignment wrapText="1"/>
    </xf>
    <xf numFmtId="3" fontId="1" fillId="0" borderId="18" xfId="2" applyNumberFormat="1" applyFont="1" applyBorder="1" applyAlignment="1">
      <alignment vertical="center"/>
    </xf>
    <xf numFmtId="3" fontId="1" fillId="0" borderId="20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1" xfId="2" applyFont="1" applyBorder="1" applyAlignment="1">
      <alignment horizontal="center" vertical="center"/>
    </xf>
    <xf numFmtId="0" fontId="1" fillId="0" borderId="22" xfId="13" applyFont="1" applyBorder="1" applyAlignment="1">
      <alignment vertical="center" wrapText="1"/>
    </xf>
    <xf numFmtId="3" fontId="1" fillId="0" borderId="23" xfId="2" applyNumberFormat="1" applyFont="1" applyBorder="1" applyAlignment="1">
      <alignment vertical="center"/>
    </xf>
    <xf numFmtId="3" fontId="1" fillId="0" borderId="24" xfId="2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1" fillId="0" borderId="16" xfId="13" applyFont="1" applyBorder="1" applyAlignment="1">
      <alignment vertical="center" wrapText="1"/>
    </xf>
    <xf numFmtId="3" fontId="1" fillId="0" borderId="1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1" fillId="0" borderId="17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2" xfId="13" applyFont="1" applyBorder="1"/>
    <xf numFmtId="0" fontId="1" fillId="0" borderId="16" xfId="13" applyFont="1" applyBorder="1"/>
    <xf numFmtId="3" fontId="25" fillId="0" borderId="0" xfId="2" applyNumberFormat="1" applyFont="1"/>
    <xf numFmtId="0" fontId="1" fillId="0" borderId="17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2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2" fillId="4" borderId="9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vertical="center"/>
    </xf>
    <xf numFmtId="3" fontId="19" fillId="0" borderId="26" xfId="0" applyNumberFormat="1" applyFont="1" applyBorder="1" applyAlignment="1">
      <alignment horizontal="right" vertical="center"/>
    </xf>
    <xf numFmtId="0" fontId="20" fillId="4" borderId="27" xfId="0" applyFont="1" applyFill="1" applyBorder="1" applyAlignment="1">
      <alignment horizontal="center" vertical="top" wrapText="1"/>
    </xf>
    <xf numFmtId="3" fontId="19" fillId="0" borderId="3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right" vertical="center"/>
    </xf>
    <xf numFmtId="49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49" fontId="19" fillId="0" borderId="22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view="pageBreakPreview" topLeftCell="A4" zoomScale="110" zoomScaleSheetLayoutView="110" workbookViewId="0">
      <selection activeCell="K15" sqref="K15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  <col min="14" max="14" width="9.625" bestFit="1" customWidth="1"/>
  </cols>
  <sheetData>
    <row r="1" spans="1:7" ht="54.75" customHeight="1">
      <c r="A1" s="125" t="s">
        <v>45</v>
      </c>
      <c r="B1" s="125"/>
      <c r="C1" s="125"/>
      <c r="D1" s="125"/>
      <c r="E1" s="125"/>
      <c r="F1" s="125"/>
    </row>
    <row r="2" spans="1:7" ht="29.25" customHeight="1">
      <c r="A2" s="12"/>
      <c r="B2" s="12"/>
      <c r="C2" s="7"/>
      <c r="D2" s="7"/>
      <c r="E2" s="7"/>
      <c r="F2" s="7"/>
    </row>
    <row r="3" spans="1:7" ht="39.75" customHeight="1">
      <c r="A3" s="126" t="s">
        <v>13</v>
      </c>
      <c r="B3" s="126"/>
      <c r="C3" s="126"/>
      <c r="D3" s="126"/>
      <c r="E3" s="126"/>
      <c r="F3" s="126"/>
    </row>
    <row r="4" spans="1:7" ht="13.5" customHeight="1" thickBot="1">
      <c r="A4" s="134"/>
      <c r="B4" s="134"/>
      <c r="C4" s="134"/>
      <c r="D4" s="134"/>
      <c r="E4" s="134"/>
      <c r="F4" s="134"/>
    </row>
    <row r="5" spans="1:7" ht="24.75" customHeight="1" thickBot="1">
      <c r="A5" s="127" t="s">
        <v>8</v>
      </c>
      <c r="B5" s="128"/>
      <c r="C5" s="128"/>
      <c r="D5" s="128"/>
      <c r="E5" s="128"/>
      <c r="F5" s="129"/>
    </row>
    <row r="6" spans="1:7" ht="19.5" customHeight="1" thickBot="1">
      <c r="A6" s="130" t="s">
        <v>0</v>
      </c>
      <c r="B6" s="132" t="s">
        <v>1</v>
      </c>
      <c r="C6" s="137" t="s">
        <v>7</v>
      </c>
      <c r="D6" s="137"/>
      <c r="E6" s="135" t="s">
        <v>6</v>
      </c>
      <c r="F6" s="136"/>
    </row>
    <row r="7" spans="1:7" ht="24.75" customHeight="1" thickBot="1">
      <c r="A7" s="131"/>
      <c r="B7" s="133"/>
      <c r="C7" s="70" t="s">
        <v>5</v>
      </c>
      <c r="D7" s="71" t="s">
        <v>4</v>
      </c>
      <c r="E7" s="70" t="s">
        <v>5</v>
      </c>
      <c r="F7" s="72" t="s">
        <v>4</v>
      </c>
    </row>
    <row r="8" spans="1:7" ht="20.25" customHeight="1" thickBot="1">
      <c r="A8" s="123" t="s">
        <v>43</v>
      </c>
      <c r="B8" s="110" t="s">
        <v>103</v>
      </c>
      <c r="C8" s="84"/>
      <c r="D8" s="95">
        <v>0</v>
      </c>
      <c r="E8" s="94" t="s">
        <v>54</v>
      </c>
      <c r="F8" s="95">
        <v>4770279</v>
      </c>
      <c r="G8" s="1"/>
    </row>
    <row r="9" spans="1:7" ht="20.25" customHeight="1" thickBot="1">
      <c r="A9" s="124"/>
      <c r="B9" s="93" t="s">
        <v>44</v>
      </c>
      <c r="C9" s="114" t="s">
        <v>70</v>
      </c>
      <c r="D9" s="81">
        <v>-850000</v>
      </c>
      <c r="E9" s="84" t="s">
        <v>109</v>
      </c>
      <c r="F9" s="81">
        <v>555171</v>
      </c>
      <c r="G9" s="1"/>
    </row>
    <row r="10" spans="1:7" ht="20.25" customHeight="1">
      <c r="A10" s="123" t="s">
        <v>49</v>
      </c>
      <c r="B10" s="123" t="s">
        <v>50</v>
      </c>
      <c r="C10" s="84" t="s">
        <v>65</v>
      </c>
      <c r="D10" s="81">
        <f>-56574-114358</f>
        <v>-170932</v>
      </c>
      <c r="E10" s="84"/>
      <c r="F10" s="81">
        <v>0</v>
      </c>
      <c r="G10" s="1"/>
    </row>
    <row r="11" spans="1:7" ht="20.25" customHeight="1" thickBot="1">
      <c r="A11" s="124"/>
      <c r="B11" s="124"/>
      <c r="C11" s="85" t="s">
        <v>62</v>
      </c>
      <c r="D11" s="83">
        <f>-3426-7761</f>
        <v>-11187</v>
      </c>
      <c r="E11" s="85"/>
      <c r="F11" s="83">
        <v>0</v>
      </c>
      <c r="G11" s="1">
        <f>SUM(D10:D11)</f>
        <v>-182119</v>
      </c>
    </row>
    <row r="12" spans="1:7" ht="20.25" customHeight="1" thickBot="1">
      <c r="A12" s="123" t="s">
        <v>61</v>
      </c>
      <c r="B12" s="111" t="s">
        <v>119</v>
      </c>
      <c r="C12" s="87"/>
      <c r="D12" s="86">
        <v>0</v>
      </c>
      <c r="E12" s="87" t="s">
        <v>120</v>
      </c>
      <c r="F12" s="86">
        <v>147712</v>
      </c>
      <c r="G12" s="1"/>
    </row>
    <row r="13" spans="1:7" ht="20.25" customHeight="1" thickBot="1">
      <c r="A13" s="138"/>
      <c r="B13" s="93" t="s">
        <v>64</v>
      </c>
      <c r="C13" s="94" t="s">
        <v>118</v>
      </c>
      <c r="D13" s="95">
        <v>-46376</v>
      </c>
      <c r="E13" s="94"/>
      <c r="F13" s="95">
        <v>0</v>
      </c>
      <c r="G13" s="1"/>
    </row>
    <row r="14" spans="1:7" ht="20.25" customHeight="1">
      <c r="A14" s="138"/>
      <c r="B14" s="123" t="s">
        <v>68</v>
      </c>
      <c r="C14" s="84"/>
      <c r="D14" s="81">
        <v>0</v>
      </c>
      <c r="E14" s="84" t="s">
        <v>65</v>
      </c>
      <c r="F14" s="81">
        <v>7171473</v>
      </c>
      <c r="G14" s="1"/>
    </row>
    <row r="15" spans="1:7" ht="20.25" customHeight="1" thickBot="1">
      <c r="A15" s="124"/>
      <c r="B15" s="124"/>
      <c r="C15" s="85"/>
      <c r="D15" s="83">
        <v>0</v>
      </c>
      <c r="E15" s="96" t="s">
        <v>54</v>
      </c>
      <c r="F15" s="83">
        <v>182750</v>
      </c>
      <c r="G15" s="1">
        <f>SUM(F14:F15)</f>
        <v>7354223</v>
      </c>
    </row>
    <row r="16" spans="1:7" ht="20.25" customHeight="1">
      <c r="A16" s="123" t="s">
        <v>69</v>
      </c>
      <c r="B16" s="123" t="s">
        <v>115</v>
      </c>
      <c r="C16" s="103" t="s">
        <v>65</v>
      </c>
      <c r="D16" s="81">
        <v>-26184</v>
      </c>
      <c r="E16" s="84"/>
      <c r="F16" s="81">
        <v>0</v>
      </c>
      <c r="G16" s="1"/>
    </row>
    <row r="17" spans="1:9" ht="20.25" customHeight="1" thickBot="1">
      <c r="A17" s="124"/>
      <c r="B17" s="124"/>
      <c r="C17" s="85" t="s">
        <v>62</v>
      </c>
      <c r="D17" s="83">
        <v>-1586</v>
      </c>
      <c r="E17" s="96"/>
      <c r="F17" s="83">
        <v>0</v>
      </c>
      <c r="G17" s="1">
        <f>SUM(D16:D17)</f>
        <v>-27770</v>
      </c>
    </row>
    <row r="18" spans="1:9" ht="20.25" customHeight="1" thickBot="1">
      <c r="A18" s="111" t="s">
        <v>51</v>
      </c>
      <c r="B18" s="112" t="s">
        <v>71</v>
      </c>
      <c r="C18" s="101"/>
      <c r="D18" s="92">
        <v>0</v>
      </c>
      <c r="E18" s="91" t="s">
        <v>116</v>
      </c>
      <c r="F18" s="92">
        <v>3046</v>
      </c>
      <c r="G18" s="1"/>
    </row>
    <row r="19" spans="1:9" ht="16.5" customHeight="1" thickBot="1">
      <c r="A19" s="119" t="s">
        <v>3</v>
      </c>
      <c r="B19" s="120"/>
      <c r="C19" s="26"/>
      <c r="D19" s="16">
        <f>SUM(D8:D18)</f>
        <v>-1106265</v>
      </c>
      <c r="E19" s="22"/>
      <c r="F19" s="16">
        <f>SUM(F8:F18)</f>
        <v>12830431</v>
      </c>
      <c r="G19" s="1">
        <f>SUM(D19:F19)</f>
        <v>11724166</v>
      </c>
      <c r="I19" s="6"/>
    </row>
    <row r="20" spans="1:9" ht="16.5" customHeight="1" thickBot="1">
      <c r="A20" s="121" t="s">
        <v>2</v>
      </c>
      <c r="B20" s="122"/>
      <c r="C20" s="20"/>
      <c r="D20" s="17"/>
      <c r="E20" s="23"/>
      <c r="F20" s="17"/>
      <c r="G20" s="1"/>
      <c r="I20" s="6"/>
    </row>
    <row r="21" spans="1:9" ht="23.25" customHeight="1" thickBot="1">
      <c r="A21" s="117" t="s">
        <v>14</v>
      </c>
      <c r="B21" s="118"/>
      <c r="C21" s="14"/>
      <c r="D21" s="18">
        <f>SUM(D9:D17)</f>
        <v>-1106265</v>
      </c>
      <c r="E21" s="24"/>
      <c r="F21" s="18">
        <f>SUM(F9,F12,F14,F18)</f>
        <v>7877402</v>
      </c>
      <c r="G21" s="3"/>
      <c r="H21" s="1"/>
    </row>
    <row r="22" spans="1:9" ht="26.25" customHeight="1" thickBot="1">
      <c r="A22" s="115" t="s">
        <v>15</v>
      </c>
      <c r="B22" s="116"/>
      <c r="C22" s="21"/>
      <c r="D22" s="19">
        <v>0</v>
      </c>
      <c r="E22" s="25"/>
      <c r="F22" s="19">
        <f>SUM(F8,F15)</f>
        <v>4953029</v>
      </c>
      <c r="G22" s="3"/>
      <c r="H22" s="1"/>
    </row>
    <row r="23" spans="1:9" ht="15">
      <c r="A23" s="2"/>
      <c r="B23" s="4"/>
      <c r="C23" s="4"/>
      <c r="D23" s="10">
        <f>SUM(D21:D22)</f>
        <v>-1106265</v>
      </c>
      <c r="E23" s="10">
        <f>SUM(E21:E22)</f>
        <v>0</v>
      </c>
      <c r="F23" s="10">
        <f>SUM(F21:F22)</f>
        <v>12830431</v>
      </c>
      <c r="G23" s="3"/>
      <c r="H23" s="1"/>
    </row>
    <row r="24" spans="1:9" ht="15">
      <c r="A24" s="2"/>
      <c r="B24" s="2"/>
      <c r="C24" s="3"/>
      <c r="D24" s="10">
        <f>D19-D23</f>
        <v>0</v>
      </c>
      <c r="E24" s="10">
        <f>E19-E23</f>
        <v>0</v>
      </c>
      <c r="F24" s="10">
        <f>F19-F23</f>
        <v>0</v>
      </c>
      <c r="G24" s="3"/>
    </row>
    <row r="25" spans="1:9">
      <c r="A25" s="2"/>
      <c r="B25" s="2"/>
      <c r="C25" s="9"/>
      <c r="D25" s="3"/>
      <c r="E25" s="3"/>
      <c r="F25" s="2"/>
      <c r="G25" s="2"/>
    </row>
    <row r="26" spans="1:9">
      <c r="A26" s="2"/>
      <c r="B26" s="2"/>
      <c r="C26" s="8"/>
      <c r="D26" s="8"/>
      <c r="E26" s="3"/>
      <c r="F26" s="2"/>
      <c r="G26" s="2"/>
    </row>
    <row r="27" spans="1:9">
      <c r="A27" s="2"/>
      <c r="B27" s="2"/>
      <c r="C27" s="2"/>
      <c r="D27" s="2"/>
      <c r="E27" s="2"/>
      <c r="F27" s="2"/>
      <c r="G27" s="2"/>
    </row>
    <row r="28" spans="1:9">
      <c r="A28" s="2"/>
      <c r="B28" s="2"/>
      <c r="C28" s="2"/>
      <c r="D28" s="2"/>
      <c r="E28" s="3"/>
      <c r="F28" s="2"/>
      <c r="G28" s="2"/>
    </row>
    <row r="29" spans="1:9">
      <c r="A29" s="2"/>
      <c r="B29" s="2"/>
      <c r="C29" s="8"/>
      <c r="D29" s="2"/>
      <c r="E29" s="2"/>
      <c r="F29" s="2"/>
      <c r="G29" s="2"/>
    </row>
  </sheetData>
  <mergeCells count="19">
    <mergeCell ref="B10:B11"/>
    <mergeCell ref="A10:A11"/>
    <mergeCell ref="A8:A9"/>
    <mergeCell ref="B16:B17"/>
    <mergeCell ref="A16:A17"/>
    <mergeCell ref="A12:A15"/>
    <mergeCell ref="A1:F1"/>
    <mergeCell ref="A3:F3"/>
    <mergeCell ref="A5:F5"/>
    <mergeCell ref="A6:A7"/>
    <mergeCell ref="B6:B7"/>
    <mergeCell ref="A4:F4"/>
    <mergeCell ref="E6:F6"/>
    <mergeCell ref="C6:D6"/>
    <mergeCell ref="A22:B22"/>
    <mergeCell ref="A21:B21"/>
    <mergeCell ref="A19:B19"/>
    <mergeCell ref="A20:B20"/>
    <mergeCell ref="B14:B15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tabSelected="1" view="pageBreakPreview" zoomScale="110" zoomScaleNormal="100" zoomScaleSheetLayoutView="110" workbookViewId="0">
      <selection activeCell="E13" sqref="E13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8" ht="54.75" customHeight="1">
      <c r="A1" s="125" t="s">
        <v>46</v>
      </c>
      <c r="B1" s="125"/>
      <c r="C1" s="125"/>
      <c r="D1" s="125"/>
      <c r="E1" s="125"/>
      <c r="F1" s="125"/>
    </row>
    <row r="2" spans="1:8" ht="14.25" customHeight="1">
      <c r="A2" s="12"/>
      <c r="B2" s="12"/>
      <c r="C2" s="13"/>
      <c r="D2" s="13"/>
      <c r="E2" s="13"/>
      <c r="F2" s="13"/>
    </row>
    <row r="3" spans="1:8" ht="22.5" customHeight="1">
      <c r="A3" s="126" t="s">
        <v>10</v>
      </c>
      <c r="B3" s="126"/>
      <c r="C3" s="126"/>
      <c r="D3" s="126"/>
      <c r="E3" s="126"/>
      <c r="F3" s="126"/>
    </row>
    <row r="4" spans="1:8" ht="13.5" customHeight="1" thickBot="1">
      <c r="A4" s="134"/>
      <c r="B4" s="134"/>
      <c r="C4" s="134"/>
      <c r="D4" s="134"/>
      <c r="E4" s="134"/>
      <c r="F4" s="134"/>
    </row>
    <row r="5" spans="1:8" ht="24.75" customHeight="1" thickBot="1">
      <c r="A5" s="141" t="s">
        <v>9</v>
      </c>
      <c r="B5" s="142"/>
      <c r="C5" s="142"/>
      <c r="D5" s="142"/>
      <c r="E5" s="142"/>
      <c r="F5" s="143"/>
    </row>
    <row r="6" spans="1:8" ht="19.5" customHeight="1" thickBot="1">
      <c r="A6" s="144" t="s">
        <v>0</v>
      </c>
      <c r="B6" s="146" t="s">
        <v>1</v>
      </c>
      <c r="C6" s="148" t="s">
        <v>7</v>
      </c>
      <c r="D6" s="148"/>
      <c r="E6" s="149" t="s">
        <v>6</v>
      </c>
      <c r="F6" s="150"/>
    </row>
    <row r="7" spans="1:8" ht="18.75" customHeight="1" thickBot="1">
      <c r="A7" s="145"/>
      <c r="B7" s="147"/>
      <c r="C7" s="73" t="s">
        <v>5</v>
      </c>
      <c r="D7" s="82" t="s">
        <v>4</v>
      </c>
      <c r="E7" s="74" t="s">
        <v>5</v>
      </c>
      <c r="F7" s="78" t="s">
        <v>4</v>
      </c>
    </row>
    <row r="8" spans="1:8" ht="16.5" customHeight="1" thickBot="1">
      <c r="A8" s="110" t="s">
        <v>58</v>
      </c>
      <c r="B8" s="110" t="s">
        <v>74</v>
      </c>
      <c r="C8" s="104"/>
      <c r="D8" s="81">
        <v>0</v>
      </c>
      <c r="E8" s="84" t="s">
        <v>59</v>
      </c>
      <c r="F8" s="81">
        <v>420000</v>
      </c>
    </row>
    <row r="9" spans="1:8" ht="16.5" customHeight="1" thickBot="1">
      <c r="A9" s="123" t="s">
        <v>43</v>
      </c>
      <c r="B9" s="93" t="s">
        <v>107</v>
      </c>
      <c r="C9" s="102"/>
      <c r="D9" s="95">
        <v>0</v>
      </c>
      <c r="E9" s="114" t="s">
        <v>77</v>
      </c>
      <c r="F9" s="81">
        <f>50000-10000</f>
        <v>40000</v>
      </c>
    </row>
    <row r="10" spans="1:8" ht="15" customHeight="1">
      <c r="A10" s="138"/>
      <c r="B10" s="123" t="s">
        <v>103</v>
      </c>
      <c r="C10" s="105" t="s">
        <v>53</v>
      </c>
      <c r="D10" s="106">
        <v>-18698480</v>
      </c>
      <c r="E10" s="84" t="s">
        <v>56</v>
      </c>
      <c r="F10" s="81">
        <v>4460760</v>
      </c>
      <c r="H10" s="1" t="e">
        <f>SUM(#REF!)</f>
        <v>#REF!</v>
      </c>
    </row>
    <row r="11" spans="1:8" ht="15" customHeight="1">
      <c r="A11" s="138"/>
      <c r="B11" s="138"/>
      <c r="C11" s="97" t="s">
        <v>57</v>
      </c>
      <c r="D11" s="86">
        <v>-6946751</v>
      </c>
      <c r="E11" s="100" t="s">
        <v>75</v>
      </c>
      <c r="F11" s="99">
        <v>309519</v>
      </c>
      <c r="G11" s="1">
        <f>SUM(F10:F11)</f>
        <v>4770279</v>
      </c>
      <c r="H11" s="1"/>
    </row>
    <row r="12" spans="1:8" ht="15" customHeight="1" thickBot="1">
      <c r="A12" s="138"/>
      <c r="B12" s="124"/>
      <c r="C12" s="85" t="s">
        <v>76</v>
      </c>
      <c r="D12" s="83">
        <v>-1105425</v>
      </c>
      <c r="E12" s="96"/>
      <c r="F12" s="83">
        <v>0</v>
      </c>
      <c r="G12" s="1">
        <f>SUM(D10:D12)</f>
        <v>-26750656</v>
      </c>
    </row>
    <row r="13" spans="1:8" ht="15.75" customHeight="1" thickBot="1">
      <c r="A13" s="138"/>
      <c r="B13" s="111" t="s">
        <v>108</v>
      </c>
      <c r="C13" s="98" t="s">
        <v>77</v>
      </c>
      <c r="D13" s="99">
        <v>-100000</v>
      </c>
      <c r="E13" s="87"/>
      <c r="F13" s="86">
        <v>0</v>
      </c>
    </row>
    <row r="14" spans="1:8" ht="15.75" customHeight="1">
      <c r="A14" s="138"/>
      <c r="B14" s="123" t="s">
        <v>44</v>
      </c>
      <c r="C14" s="103" t="s">
        <v>63</v>
      </c>
      <c r="D14" s="81">
        <v>-294829</v>
      </c>
      <c r="E14" s="84"/>
      <c r="F14" s="81">
        <v>0</v>
      </c>
    </row>
    <row r="15" spans="1:8" ht="15.75" customHeight="1" thickBot="1">
      <c r="A15" s="124"/>
      <c r="B15" s="124"/>
      <c r="C15" s="85" t="s">
        <v>53</v>
      </c>
      <c r="D15" s="83">
        <v>-5000</v>
      </c>
      <c r="E15" s="96"/>
      <c r="F15" s="83">
        <v>0</v>
      </c>
      <c r="G15" s="1">
        <f>SUM(D10:D15)</f>
        <v>-27150485</v>
      </c>
    </row>
    <row r="16" spans="1:8" ht="15.75" customHeight="1" thickBot="1">
      <c r="A16" s="93" t="s">
        <v>72</v>
      </c>
      <c r="B16" s="93" t="s">
        <v>73</v>
      </c>
      <c r="C16" s="102" t="s">
        <v>53</v>
      </c>
      <c r="D16" s="95">
        <f>-350000-100000</f>
        <v>-450000</v>
      </c>
      <c r="E16" s="94"/>
      <c r="F16" s="95">
        <v>0</v>
      </c>
      <c r="G16" s="1"/>
      <c r="H16" s="1"/>
    </row>
    <row r="17" spans="1:8" ht="15.75" customHeight="1" thickBot="1">
      <c r="A17" s="110" t="s">
        <v>110</v>
      </c>
      <c r="B17" s="110" t="s">
        <v>111</v>
      </c>
      <c r="C17" s="103" t="s">
        <v>65</v>
      </c>
      <c r="D17" s="81">
        <v>-46376</v>
      </c>
      <c r="E17" s="84"/>
      <c r="F17" s="81">
        <v>0</v>
      </c>
      <c r="G17" s="1"/>
      <c r="H17" s="1"/>
    </row>
    <row r="18" spans="1:8" ht="15.75" customHeight="1">
      <c r="A18" s="123" t="s">
        <v>112</v>
      </c>
      <c r="B18" s="123" t="s">
        <v>113</v>
      </c>
      <c r="C18" s="103" t="s">
        <v>60</v>
      </c>
      <c r="D18" s="81">
        <v>-4000</v>
      </c>
      <c r="E18" s="84"/>
      <c r="F18" s="81">
        <v>0</v>
      </c>
      <c r="G18" s="1"/>
      <c r="H18" s="1"/>
    </row>
    <row r="19" spans="1:8" ht="15.75" customHeight="1">
      <c r="A19" s="138"/>
      <c r="B19" s="138"/>
      <c r="C19" s="88" t="s">
        <v>63</v>
      </c>
      <c r="D19" s="89">
        <v>-20400</v>
      </c>
      <c r="E19" s="90"/>
      <c r="F19" s="89">
        <v>0</v>
      </c>
      <c r="G19" s="1"/>
      <c r="H19" s="1"/>
    </row>
    <row r="20" spans="1:8" ht="15.75" customHeight="1">
      <c r="A20" s="138"/>
      <c r="B20" s="138"/>
      <c r="C20" s="107" t="s">
        <v>52</v>
      </c>
      <c r="D20" s="108">
        <f>-674775-250000-250000</f>
        <v>-1174775</v>
      </c>
      <c r="E20" s="109"/>
      <c r="F20" s="108">
        <v>0</v>
      </c>
      <c r="G20" s="1">
        <f>SUM(D17:D20)</f>
        <v>-1245551</v>
      </c>
      <c r="H20" s="1"/>
    </row>
    <row r="21" spans="1:8" ht="15.75" customHeight="1">
      <c r="A21" s="138"/>
      <c r="B21" s="138"/>
      <c r="C21" s="88" t="s">
        <v>114</v>
      </c>
      <c r="D21" s="89">
        <v>-120000</v>
      </c>
      <c r="E21" s="90"/>
      <c r="F21" s="89">
        <v>0</v>
      </c>
      <c r="G21" s="1"/>
      <c r="H21" s="1"/>
    </row>
    <row r="22" spans="1:8" ht="15.75" customHeight="1" thickBot="1">
      <c r="A22" s="124"/>
      <c r="B22" s="124"/>
      <c r="C22" s="101" t="s">
        <v>59</v>
      </c>
      <c r="D22" s="92">
        <v>-95000</v>
      </c>
      <c r="E22" s="91"/>
      <c r="F22" s="92">
        <v>0</v>
      </c>
      <c r="G22" s="1">
        <f>SUM(D18:D22)</f>
        <v>-1414175</v>
      </c>
      <c r="H22" s="1"/>
    </row>
    <row r="23" spans="1:8" ht="15.75" customHeight="1">
      <c r="A23" s="123" t="s">
        <v>49</v>
      </c>
      <c r="B23" s="123" t="s">
        <v>50</v>
      </c>
      <c r="C23" s="103" t="s">
        <v>86</v>
      </c>
      <c r="D23" s="81">
        <f>-56574-115379</f>
        <v>-171953</v>
      </c>
      <c r="E23" s="84"/>
      <c r="F23" s="81">
        <v>0</v>
      </c>
      <c r="G23" s="1"/>
      <c r="H23" s="1"/>
    </row>
    <row r="24" spans="1:8" ht="15.75" customHeight="1">
      <c r="A24" s="138"/>
      <c r="B24" s="138"/>
      <c r="C24" s="98" t="s">
        <v>87</v>
      </c>
      <c r="D24" s="99">
        <f>-3426-7831-13690</f>
        <v>-24947</v>
      </c>
      <c r="E24" s="100"/>
      <c r="F24" s="99">
        <v>0</v>
      </c>
      <c r="G24" s="1"/>
      <c r="H24" s="1"/>
    </row>
    <row r="25" spans="1:8" ht="15.75" customHeight="1">
      <c r="A25" s="138"/>
      <c r="B25" s="138"/>
      <c r="C25" s="88" t="s">
        <v>92</v>
      </c>
      <c r="D25" s="89">
        <v>-137461</v>
      </c>
      <c r="E25" s="90"/>
      <c r="F25" s="89">
        <v>0</v>
      </c>
      <c r="G25" s="1"/>
      <c r="H25" s="1"/>
    </row>
    <row r="26" spans="1:8" ht="15.75" customHeight="1" thickBot="1">
      <c r="A26" s="124"/>
      <c r="B26" s="124"/>
      <c r="C26" s="85" t="s">
        <v>93</v>
      </c>
      <c r="D26" s="83">
        <f>-9329-16310</f>
        <v>-25639</v>
      </c>
      <c r="E26" s="96"/>
      <c r="F26" s="83">
        <v>0</v>
      </c>
      <c r="G26" s="1">
        <f>SUM(D23:D26)</f>
        <v>-360000</v>
      </c>
      <c r="H26" s="1"/>
    </row>
    <row r="27" spans="1:8" ht="15.75" customHeight="1" thickBot="1">
      <c r="A27" s="93" t="s">
        <v>121</v>
      </c>
      <c r="B27" s="93" t="s">
        <v>122</v>
      </c>
      <c r="C27" s="102"/>
      <c r="D27" s="95">
        <v>0</v>
      </c>
      <c r="E27" s="94" t="s">
        <v>123</v>
      </c>
      <c r="F27" s="95">
        <v>2180000</v>
      </c>
      <c r="G27" s="1"/>
      <c r="H27" s="1"/>
    </row>
    <row r="28" spans="1:8" ht="15.75" customHeight="1">
      <c r="A28" s="123" t="s">
        <v>69</v>
      </c>
      <c r="B28" s="123" t="s">
        <v>115</v>
      </c>
      <c r="C28" s="97" t="s">
        <v>80</v>
      </c>
      <c r="D28" s="86">
        <v>-2362</v>
      </c>
      <c r="E28" s="107" t="s">
        <v>63</v>
      </c>
      <c r="F28" s="108">
        <v>30000</v>
      </c>
      <c r="G28" s="1"/>
      <c r="H28" s="1"/>
    </row>
    <row r="29" spans="1:8" ht="15.75" customHeight="1">
      <c r="A29" s="138"/>
      <c r="B29" s="138"/>
      <c r="C29" s="88" t="s">
        <v>81</v>
      </c>
      <c r="D29" s="89">
        <v>-142</v>
      </c>
      <c r="E29" s="109"/>
      <c r="F29" s="108">
        <v>0</v>
      </c>
      <c r="G29" s="1"/>
      <c r="H29" s="1"/>
    </row>
    <row r="30" spans="1:8" ht="15.75" customHeight="1">
      <c r="A30" s="138"/>
      <c r="B30" s="138"/>
      <c r="C30" s="97" t="s">
        <v>82</v>
      </c>
      <c r="D30" s="86">
        <v>-338</v>
      </c>
      <c r="E30" s="87"/>
      <c r="F30" s="86">
        <v>0</v>
      </c>
      <c r="G30" s="1"/>
      <c r="H30" s="1"/>
    </row>
    <row r="31" spans="1:8" ht="15.75" customHeight="1">
      <c r="A31" s="138"/>
      <c r="B31" s="138"/>
      <c r="C31" s="88" t="s">
        <v>83</v>
      </c>
      <c r="D31" s="89">
        <v>-20</v>
      </c>
      <c r="E31" s="90"/>
      <c r="F31" s="89">
        <v>0</v>
      </c>
      <c r="G31" s="1"/>
      <c r="H31" s="1"/>
    </row>
    <row r="32" spans="1:8" ht="15.75" customHeight="1">
      <c r="A32" s="138"/>
      <c r="B32" s="138"/>
      <c r="C32" s="97" t="s">
        <v>84</v>
      </c>
      <c r="D32" s="86">
        <v>-13742</v>
      </c>
      <c r="E32" s="87"/>
      <c r="F32" s="86">
        <v>0</v>
      </c>
      <c r="G32" s="1"/>
      <c r="H32" s="1"/>
    </row>
    <row r="33" spans="1:8" ht="15.75" customHeight="1">
      <c r="A33" s="138"/>
      <c r="B33" s="138"/>
      <c r="C33" s="98" t="s">
        <v>85</v>
      </c>
      <c r="D33" s="99">
        <v>-833</v>
      </c>
      <c r="E33" s="100"/>
      <c r="F33" s="99">
        <v>0</v>
      </c>
      <c r="G33" s="1"/>
      <c r="H33" s="1"/>
    </row>
    <row r="34" spans="1:8" ht="15.75" customHeight="1">
      <c r="A34" s="138"/>
      <c r="B34" s="138"/>
      <c r="C34" s="88" t="s">
        <v>63</v>
      </c>
      <c r="D34" s="89">
        <v>-24061</v>
      </c>
      <c r="E34" s="90"/>
      <c r="F34" s="89">
        <v>0</v>
      </c>
      <c r="G34" s="1"/>
      <c r="H34" s="1"/>
    </row>
    <row r="35" spans="1:8" ht="15.75" customHeight="1">
      <c r="A35" s="138"/>
      <c r="B35" s="138"/>
      <c r="C35" s="107" t="s">
        <v>92</v>
      </c>
      <c r="D35" s="108">
        <v>-9742</v>
      </c>
      <c r="E35" s="109"/>
      <c r="F35" s="108">
        <v>0</v>
      </c>
      <c r="G35" s="1"/>
      <c r="H35" s="1">
        <f>SUM(F25:F36)</f>
        <v>2210000</v>
      </c>
    </row>
    <row r="36" spans="1:8" ht="15.75" customHeight="1">
      <c r="A36" s="138"/>
      <c r="B36" s="138"/>
      <c r="C36" s="97" t="s">
        <v>93</v>
      </c>
      <c r="D36" s="86">
        <v>-590</v>
      </c>
      <c r="E36" s="87"/>
      <c r="F36" s="86">
        <v>0</v>
      </c>
      <c r="G36" s="1"/>
      <c r="H36" s="1">
        <f>SUM(F24:F36)</f>
        <v>2210000</v>
      </c>
    </row>
    <row r="37" spans="1:8" ht="15.75" customHeight="1" thickBot="1">
      <c r="A37" s="124"/>
      <c r="B37" s="124"/>
      <c r="C37" s="85" t="s">
        <v>91</v>
      </c>
      <c r="D37" s="83">
        <v>-1</v>
      </c>
      <c r="E37" s="96"/>
      <c r="F37" s="83">
        <v>0</v>
      </c>
      <c r="G37" s="1">
        <f>SUM(D28:D37)</f>
        <v>-51831</v>
      </c>
      <c r="H37" s="1"/>
    </row>
    <row r="38" spans="1:8" ht="15.75" customHeight="1" thickBot="1">
      <c r="A38" s="93" t="s">
        <v>47</v>
      </c>
      <c r="B38" s="93" t="s">
        <v>48</v>
      </c>
      <c r="C38" s="102"/>
      <c r="D38" s="95">
        <v>0</v>
      </c>
      <c r="E38" s="94" t="s">
        <v>98</v>
      </c>
      <c r="F38" s="95">
        <f>156000+1000000</f>
        <v>1156000</v>
      </c>
      <c r="G38" s="1"/>
      <c r="H38" s="1"/>
    </row>
    <row r="39" spans="1:8" ht="15.75" customHeight="1">
      <c r="A39" s="123" t="s">
        <v>51</v>
      </c>
      <c r="B39" s="123" t="s">
        <v>71</v>
      </c>
      <c r="C39" s="97"/>
      <c r="D39" s="86">
        <v>0</v>
      </c>
      <c r="E39" s="87" t="s">
        <v>94</v>
      </c>
      <c r="F39" s="86">
        <v>2526</v>
      </c>
      <c r="G39" s="1"/>
      <c r="H39" s="1"/>
    </row>
    <row r="40" spans="1:8" ht="15.75" customHeight="1">
      <c r="A40" s="138"/>
      <c r="B40" s="138"/>
      <c r="C40" s="88"/>
      <c r="D40" s="89">
        <v>0</v>
      </c>
      <c r="E40" s="90" t="s">
        <v>95</v>
      </c>
      <c r="F40" s="89">
        <v>436</v>
      </c>
      <c r="G40" s="1"/>
      <c r="H40" s="1"/>
    </row>
    <row r="41" spans="1:8" ht="15.75" customHeight="1">
      <c r="A41" s="138"/>
      <c r="B41" s="138"/>
      <c r="C41" s="88"/>
      <c r="D41" s="89">
        <v>0</v>
      </c>
      <c r="E41" s="90" t="s">
        <v>96</v>
      </c>
      <c r="F41" s="89">
        <v>62</v>
      </c>
      <c r="G41" s="1"/>
      <c r="H41" s="1"/>
    </row>
    <row r="42" spans="1:8" ht="15.75" customHeight="1" thickBot="1">
      <c r="A42" s="138"/>
      <c r="B42" s="124"/>
      <c r="C42" s="97"/>
      <c r="D42" s="86">
        <v>0</v>
      </c>
      <c r="E42" s="87" t="s">
        <v>97</v>
      </c>
      <c r="F42" s="86">
        <v>22</v>
      </c>
      <c r="G42" s="1">
        <f>SUM(F39:F42)</f>
        <v>3046</v>
      </c>
      <c r="H42" s="1"/>
    </row>
    <row r="43" spans="1:8" ht="15.75" customHeight="1">
      <c r="A43" s="138"/>
      <c r="B43" s="123" t="s">
        <v>104</v>
      </c>
      <c r="C43" s="103"/>
      <c r="D43" s="81">
        <v>0</v>
      </c>
      <c r="E43" s="84" t="s">
        <v>78</v>
      </c>
      <c r="F43" s="81">
        <v>380877</v>
      </c>
      <c r="G43" s="1"/>
      <c r="H43" s="1"/>
    </row>
    <row r="44" spans="1:8" ht="15.75" customHeight="1">
      <c r="A44" s="138"/>
      <c r="B44" s="138"/>
      <c r="C44" s="88"/>
      <c r="D44" s="89">
        <v>0</v>
      </c>
      <c r="E44" s="90" t="s">
        <v>79</v>
      </c>
      <c r="F44" s="89">
        <v>67215</v>
      </c>
      <c r="G44" s="1"/>
      <c r="H44" s="1"/>
    </row>
    <row r="45" spans="1:8" ht="15.75" customHeight="1">
      <c r="A45" s="138"/>
      <c r="B45" s="138"/>
      <c r="C45" s="97"/>
      <c r="D45" s="86">
        <v>0</v>
      </c>
      <c r="E45" s="87" t="s">
        <v>80</v>
      </c>
      <c r="F45" s="86">
        <v>65473</v>
      </c>
      <c r="G45" s="1"/>
      <c r="H45" s="1"/>
    </row>
    <row r="46" spans="1:8" ht="15.75" customHeight="1">
      <c r="A46" s="138"/>
      <c r="B46" s="138"/>
      <c r="C46" s="88"/>
      <c r="D46" s="89">
        <v>0</v>
      </c>
      <c r="E46" s="90" t="s">
        <v>81</v>
      </c>
      <c r="F46" s="89">
        <v>11554</v>
      </c>
      <c r="G46" s="1"/>
      <c r="H46" s="1"/>
    </row>
    <row r="47" spans="1:8" ht="15.75" customHeight="1">
      <c r="A47" s="138"/>
      <c r="B47" s="138"/>
      <c r="C47" s="97"/>
      <c r="D47" s="86">
        <v>0</v>
      </c>
      <c r="E47" s="87" t="s">
        <v>82</v>
      </c>
      <c r="F47" s="86">
        <v>9331</v>
      </c>
      <c r="G47" s="1"/>
      <c r="H47" s="1"/>
    </row>
    <row r="48" spans="1:8" ht="15.75" customHeight="1">
      <c r="A48" s="138"/>
      <c r="B48" s="138"/>
      <c r="C48" s="88"/>
      <c r="D48" s="89">
        <v>0</v>
      </c>
      <c r="E48" s="90" t="s">
        <v>83</v>
      </c>
      <c r="F48" s="89">
        <v>1647</v>
      </c>
      <c r="G48" s="1"/>
      <c r="H48" s="1"/>
    </row>
    <row r="49" spans="1:8" ht="15.75" customHeight="1">
      <c r="A49" s="138"/>
      <c r="B49" s="138"/>
      <c r="C49" s="97"/>
      <c r="D49" s="86">
        <v>0</v>
      </c>
      <c r="E49" s="87" t="s">
        <v>86</v>
      </c>
      <c r="F49" s="86">
        <v>331755</v>
      </c>
      <c r="G49" s="1"/>
      <c r="H49" s="1"/>
    </row>
    <row r="50" spans="1:8" ht="15.75" customHeight="1">
      <c r="A50" s="138"/>
      <c r="B50" s="138"/>
      <c r="C50" s="88"/>
      <c r="D50" s="89">
        <v>0</v>
      </c>
      <c r="E50" s="90" t="s">
        <v>87</v>
      </c>
      <c r="F50" s="89">
        <v>58545</v>
      </c>
      <c r="G50" s="1"/>
      <c r="H50" s="1"/>
    </row>
    <row r="51" spans="1:8" ht="15.75" customHeight="1">
      <c r="A51" s="138"/>
      <c r="B51" s="138"/>
      <c r="C51" s="97"/>
      <c r="D51" s="86">
        <v>0</v>
      </c>
      <c r="E51" s="87" t="s">
        <v>92</v>
      </c>
      <c r="F51" s="86">
        <v>6266124</v>
      </c>
      <c r="G51" s="1"/>
      <c r="H51" s="1"/>
    </row>
    <row r="52" spans="1:8" ht="15.75" customHeight="1">
      <c r="A52" s="138"/>
      <c r="B52" s="138"/>
      <c r="C52" s="88"/>
      <c r="D52" s="89">
        <v>0</v>
      </c>
      <c r="E52" s="90" t="s">
        <v>93</v>
      </c>
      <c r="F52" s="89">
        <v>1105786</v>
      </c>
      <c r="G52" s="1"/>
      <c r="H52" s="1"/>
    </row>
    <row r="53" spans="1:8" ht="15.75" customHeight="1">
      <c r="A53" s="138"/>
      <c r="B53" s="138"/>
      <c r="C53" s="97"/>
      <c r="D53" s="86">
        <v>0</v>
      </c>
      <c r="E53" s="87" t="s">
        <v>105</v>
      </c>
      <c r="F53" s="86">
        <v>110500</v>
      </c>
      <c r="G53" s="1"/>
      <c r="H53" s="1"/>
    </row>
    <row r="54" spans="1:8" ht="15.75" customHeight="1">
      <c r="A54" s="138"/>
      <c r="B54" s="138"/>
      <c r="C54" s="88"/>
      <c r="D54" s="89">
        <v>0</v>
      </c>
      <c r="E54" s="90" t="s">
        <v>106</v>
      </c>
      <c r="F54" s="89">
        <v>19500</v>
      </c>
      <c r="G54" s="1"/>
      <c r="H54" s="1"/>
    </row>
    <row r="55" spans="1:8" ht="15.75" customHeight="1">
      <c r="A55" s="138"/>
      <c r="B55" s="138"/>
      <c r="C55" s="97"/>
      <c r="D55" s="86">
        <v>0</v>
      </c>
      <c r="E55" s="87" t="s">
        <v>88</v>
      </c>
      <c r="F55" s="86">
        <v>1700</v>
      </c>
      <c r="G55" s="1"/>
      <c r="H55" s="1"/>
    </row>
    <row r="56" spans="1:8" ht="15.75" customHeight="1">
      <c r="A56" s="138"/>
      <c r="B56" s="138"/>
      <c r="C56" s="88"/>
      <c r="D56" s="89">
        <v>0</v>
      </c>
      <c r="E56" s="90" t="s">
        <v>89</v>
      </c>
      <c r="F56" s="89">
        <v>300</v>
      </c>
      <c r="G56" s="1"/>
      <c r="H56" s="1"/>
    </row>
    <row r="57" spans="1:8" ht="15.75" customHeight="1">
      <c r="A57" s="138"/>
      <c r="B57" s="138"/>
      <c r="C57" s="97"/>
      <c r="D57" s="86">
        <v>0</v>
      </c>
      <c r="E57" s="87" t="s">
        <v>90</v>
      </c>
      <c r="F57" s="86">
        <v>5713</v>
      </c>
      <c r="G57" s="1"/>
      <c r="H57" s="1"/>
    </row>
    <row r="58" spans="1:8" ht="15.75" customHeight="1">
      <c r="A58" s="138"/>
      <c r="B58" s="138"/>
      <c r="C58" s="88"/>
      <c r="D58" s="89">
        <v>0</v>
      </c>
      <c r="E58" s="90" t="s">
        <v>91</v>
      </c>
      <c r="F58" s="89">
        <v>1008</v>
      </c>
      <c r="G58" s="1"/>
      <c r="H58" s="1"/>
    </row>
    <row r="59" spans="1:8" ht="15.75" customHeight="1">
      <c r="A59" s="138"/>
      <c r="B59" s="138"/>
      <c r="C59" s="97"/>
      <c r="D59" s="86">
        <v>0</v>
      </c>
      <c r="E59" s="87" t="s">
        <v>56</v>
      </c>
      <c r="F59" s="86">
        <v>170000</v>
      </c>
      <c r="G59" s="1">
        <f>SUM(F43:F58)</f>
        <v>8437028</v>
      </c>
      <c r="H59" s="1"/>
    </row>
    <row r="60" spans="1:8" ht="15.75" customHeight="1">
      <c r="A60" s="138"/>
      <c r="B60" s="138"/>
      <c r="C60" s="88"/>
      <c r="D60" s="89">
        <v>0</v>
      </c>
      <c r="E60" s="90" t="s">
        <v>57</v>
      </c>
      <c r="F60" s="89">
        <v>30000</v>
      </c>
      <c r="G60" s="1">
        <f>SUM(F43:F62)</f>
        <v>8652028</v>
      </c>
      <c r="H60" s="1"/>
    </row>
    <row r="61" spans="1:8" ht="15.75" customHeight="1">
      <c r="A61" s="138"/>
      <c r="B61" s="138"/>
      <c r="C61" s="97"/>
      <c r="D61" s="86">
        <v>0</v>
      </c>
      <c r="E61" s="87" t="s">
        <v>75</v>
      </c>
      <c r="F61" s="86">
        <v>12750</v>
      </c>
      <c r="G61" s="1"/>
      <c r="H61" s="1"/>
    </row>
    <row r="62" spans="1:8" ht="15.75" customHeight="1" thickBot="1">
      <c r="A62" s="124"/>
      <c r="B62" s="124"/>
      <c r="C62" s="85"/>
      <c r="D62" s="83">
        <v>0</v>
      </c>
      <c r="E62" s="96" t="s">
        <v>76</v>
      </c>
      <c r="F62" s="83">
        <v>2250</v>
      </c>
      <c r="G62" s="1">
        <f>SUM(F39:F62)</f>
        <v>8655074</v>
      </c>
      <c r="H62" s="1"/>
    </row>
    <row r="63" spans="1:8" ht="15.75" customHeight="1">
      <c r="A63" s="123" t="s">
        <v>66</v>
      </c>
      <c r="B63" s="123" t="s">
        <v>99</v>
      </c>
      <c r="C63" s="103" t="s">
        <v>100</v>
      </c>
      <c r="D63" s="81">
        <v>-300000</v>
      </c>
      <c r="E63" s="84" t="s">
        <v>100</v>
      </c>
      <c r="F63" s="81">
        <v>130000</v>
      </c>
      <c r="G63" s="1"/>
      <c r="H63" s="1"/>
    </row>
    <row r="64" spans="1:8" ht="15.75" customHeight="1" thickBot="1">
      <c r="A64" s="138"/>
      <c r="B64" s="124"/>
      <c r="C64" s="85"/>
      <c r="D64" s="83">
        <v>0</v>
      </c>
      <c r="E64" s="96" t="s">
        <v>98</v>
      </c>
      <c r="F64" s="83">
        <v>170000</v>
      </c>
      <c r="G64" s="1"/>
      <c r="H64" s="1"/>
    </row>
    <row r="65" spans="1:9" ht="15.75" customHeight="1" thickBot="1">
      <c r="A65" s="138"/>
      <c r="B65" s="113" t="s">
        <v>124</v>
      </c>
      <c r="C65" s="97"/>
      <c r="D65" s="86">
        <v>0</v>
      </c>
      <c r="E65" s="87" t="s">
        <v>100</v>
      </c>
      <c r="F65" s="86">
        <v>226000</v>
      </c>
      <c r="G65" s="1"/>
      <c r="H65" s="1"/>
    </row>
    <row r="66" spans="1:9" ht="15.75" customHeight="1">
      <c r="A66" s="138"/>
      <c r="B66" s="123" t="s">
        <v>101</v>
      </c>
      <c r="C66" s="103" t="s">
        <v>98</v>
      </c>
      <c r="D66" s="81">
        <f>-73680-600538</f>
        <v>-674218</v>
      </c>
      <c r="E66" s="84" t="s">
        <v>100</v>
      </c>
      <c r="F66" s="81">
        <v>350000</v>
      </c>
      <c r="G66" s="1"/>
      <c r="H66" s="1"/>
    </row>
    <row r="67" spans="1:9" ht="15.75" customHeight="1" thickBot="1">
      <c r="A67" s="138"/>
      <c r="B67" s="124"/>
      <c r="C67" s="85"/>
      <c r="D67" s="83">
        <v>0</v>
      </c>
      <c r="E67" s="96" t="s">
        <v>98</v>
      </c>
      <c r="F67" s="83">
        <v>65000</v>
      </c>
      <c r="G67" s="1"/>
      <c r="H67" s="1"/>
    </row>
    <row r="68" spans="1:9" ht="15.75" customHeight="1">
      <c r="A68" s="138"/>
      <c r="B68" s="123" t="s">
        <v>102</v>
      </c>
      <c r="C68" s="107"/>
      <c r="D68" s="108">
        <v>0</v>
      </c>
      <c r="E68" s="109" t="s">
        <v>100</v>
      </c>
      <c r="F68" s="108">
        <f>15000+58000</f>
        <v>73000</v>
      </c>
      <c r="G68" s="1"/>
      <c r="H68" s="1"/>
    </row>
    <row r="69" spans="1:9" ht="15.75" customHeight="1" thickBot="1">
      <c r="A69" s="138"/>
      <c r="B69" s="124"/>
      <c r="C69" s="101"/>
      <c r="D69" s="92">
        <v>0</v>
      </c>
      <c r="E69" s="91" t="s">
        <v>98</v>
      </c>
      <c r="F69" s="92">
        <v>318878</v>
      </c>
      <c r="G69" s="1">
        <f>SUM(F43:F69)</f>
        <v>9984906</v>
      </c>
      <c r="H69" s="1"/>
    </row>
    <row r="70" spans="1:9" ht="15.75" customHeight="1">
      <c r="A70" s="138"/>
      <c r="B70" s="123" t="s">
        <v>67</v>
      </c>
      <c r="C70" s="103"/>
      <c r="D70" s="81">
        <v>0</v>
      </c>
      <c r="E70" s="84" t="s">
        <v>117</v>
      </c>
      <c r="F70" s="81">
        <v>50000</v>
      </c>
      <c r="G70" s="1"/>
      <c r="H70" s="1"/>
    </row>
    <row r="71" spans="1:9" ht="15.75" customHeight="1" thickBot="1">
      <c r="A71" s="124"/>
      <c r="B71" s="124"/>
      <c r="C71" s="85"/>
      <c r="D71" s="83">
        <v>0</v>
      </c>
      <c r="E71" s="85" t="s">
        <v>55</v>
      </c>
      <c r="F71" s="83">
        <v>30000</v>
      </c>
      <c r="G71" s="1">
        <f>SUM(F63:F71)</f>
        <v>1412878</v>
      </c>
      <c r="H71" s="1"/>
    </row>
    <row r="72" spans="1:9" ht="18" customHeight="1" thickBot="1">
      <c r="A72" s="119" t="s">
        <v>3</v>
      </c>
      <c r="B72" s="120"/>
      <c r="C72" s="26"/>
      <c r="D72" s="75">
        <f>SUM(D8:D71)</f>
        <v>-30447085</v>
      </c>
      <c r="E72" s="22"/>
      <c r="F72" s="75">
        <f>SUM(F8:F71)</f>
        <v>18664231</v>
      </c>
      <c r="G72" s="1">
        <f>SUM(D72:F72)</f>
        <v>-11782854</v>
      </c>
      <c r="I72" s="6"/>
    </row>
    <row r="73" spans="1:9" ht="16.5" thickBot="1">
      <c r="A73" s="121" t="s">
        <v>2</v>
      </c>
      <c r="B73" s="122"/>
      <c r="C73" s="20"/>
      <c r="D73" s="76"/>
      <c r="E73" s="23"/>
      <c r="F73" s="76"/>
      <c r="G73" s="1"/>
      <c r="I73" s="6"/>
    </row>
    <row r="74" spans="1:9" ht="19.5" customHeight="1" thickBot="1">
      <c r="A74" s="117" t="s">
        <v>11</v>
      </c>
      <c r="B74" s="117"/>
      <c r="C74" s="14"/>
      <c r="D74" s="77">
        <f>SUM(D13,D14,D17:D21,D23:D26,D28:D37,D63)</f>
        <v>-2472211</v>
      </c>
      <c r="E74" s="24"/>
      <c r="F74" s="79">
        <f>SUM(F9,F27:F28,F39:F58,F63,F65:F66,F68,F70)</f>
        <v>11519074</v>
      </c>
      <c r="G74" s="1"/>
      <c r="I74" s="6"/>
    </row>
    <row r="75" spans="1:9" ht="21.75" customHeight="1" thickBot="1">
      <c r="A75" s="115" t="s">
        <v>12</v>
      </c>
      <c r="B75" s="140"/>
      <c r="C75" s="21"/>
      <c r="D75" s="80">
        <f>SUM(D10:D12,D15:D16,D22,D66)</f>
        <v>-27974874</v>
      </c>
      <c r="E75" s="15"/>
      <c r="F75" s="80">
        <f>SUM(F8,F10:F11,F38,F59:F62,F64,F67,F69,F71:F71)</f>
        <v>7145157</v>
      </c>
      <c r="G75" s="3"/>
      <c r="H75" s="1"/>
    </row>
    <row r="76" spans="1:9" ht="15">
      <c r="A76" s="2"/>
      <c r="B76" s="5"/>
      <c r="C76" s="11"/>
      <c r="D76" s="10">
        <f>SUM(D74:D75)</f>
        <v>-30447085</v>
      </c>
      <c r="E76" s="10">
        <f>SUM(E74:E75)</f>
        <v>0</v>
      </c>
      <c r="F76" s="10">
        <f>SUM(F74:F75)</f>
        <v>18664231</v>
      </c>
      <c r="G76" s="3"/>
      <c r="H76" s="1"/>
    </row>
    <row r="77" spans="1:9" ht="15">
      <c r="A77" s="2"/>
      <c r="B77" s="4"/>
      <c r="C77" s="4"/>
      <c r="D77" s="10">
        <f>D72-D76</f>
        <v>0</v>
      </c>
      <c r="E77" s="10">
        <f>E72-E76</f>
        <v>0</v>
      </c>
      <c r="F77" s="10">
        <f>F72-F76</f>
        <v>0</v>
      </c>
      <c r="G77" s="2"/>
      <c r="H77" s="1"/>
    </row>
    <row r="78" spans="1:9" ht="15">
      <c r="A78" s="2"/>
      <c r="B78" s="2"/>
      <c r="C78" s="3"/>
      <c r="D78" s="10"/>
      <c r="E78" s="10"/>
      <c r="F78" s="10"/>
      <c r="G78" s="3"/>
    </row>
    <row r="79" spans="1:9">
      <c r="A79" s="2"/>
      <c r="B79" s="2"/>
      <c r="C79" s="9"/>
      <c r="D79" s="3"/>
      <c r="E79" s="3"/>
      <c r="F79" s="2"/>
      <c r="G79" s="2"/>
    </row>
    <row r="80" spans="1:9">
      <c r="A80" s="2"/>
      <c r="B80" s="2"/>
      <c r="C80" s="8"/>
      <c r="D80" s="8"/>
      <c r="E80" s="3"/>
      <c r="F80" s="2"/>
      <c r="G80" s="2"/>
    </row>
    <row r="81" spans="1:7" ht="198" customHeight="1">
      <c r="A81" s="139"/>
      <c r="B81" s="139"/>
      <c r="C81" s="139"/>
      <c r="D81" s="139"/>
      <c r="E81" s="139"/>
      <c r="F81" s="139"/>
      <c r="G81" s="2"/>
    </row>
    <row r="82" spans="1:7">
      <c r="A82" s="2"/>
      <c r="B82" s="2"/>
      <c r="C82" s="2"/>
      <c r="D82" s="2"/>
      <c r="E82" s="3"/>
      <c r="F82" s="2"/>
      <c r="G82" s="2"/>
    </row>
    <row r="83" spans="1:7">
      <c r="A83" s="2"/>
      <c r="B83" s="2"/>
      <c r="C83" s="8"/>
      <c r="D83" s="2"/>
      <c r="E83" s="2"/>
      <c r="F83" s="2"/>
      <c r="G83" s="2"/>
    </row>
  </sheetData>
  <mergeCells count="30">
    <mergeCell ref="A9:A15"/>
    <mergeCell ref="B14:B15"/>
    <mergeCell ref="B28:B37"/>
    <mergeCell ref="A28:A37"/>
    <mergeCell ref="B39:B42"/>
    <mergeCell ref="A39:A62"/>
    <mergeCell ref="B18:B22"/>
    <mergeCell ref="A18:A22"/>
    <mergeCell ref="B23:B26"/>
    <mergeCell ref="A23:A26"/>
    <mergeCell ref="B10:B12"/>
    <mergeCell ref="B43:B62"/>
    <mergeCell ref="A1:F1"/>
    <mergeCell ref="A3:F3"/>
    <mergeCell ref="A4:F4"/>
    <mergeCell ref="A5:F5"/>
    <mergeCell ref="A6:A7"/>
    <mergeCell ref="B6:B7"/>
    <mergeCell ref="C6:D6"/>
    <mergeCell ref="E6:F6"/>
    <mergeCell ref="A81:F81"/>
    <mergeCell ref="A73:B73"/>
    <mergeCell ref="A74:B74"/>
    <mergeCell ref="A75:B75"/>
    <mergeCell ref="A72:B72"/>
    <mergeCell ref="B70:B71"/>
    <mergeCell ref="A63:A71"/>
    <mergeCell ref="B63:B64"/>
    <mergeCell ref="B66:B67"/>
    <mergeCell ref="B68:B69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1" manualBreakCount="1"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55" t="s">
        <v>16</v>
      </c>
      <c r="C1" s="155"/>
      <c r="D1" s="155"/>
    </row>
    <row r="2" spans="1:5" ht="63" customHeight="1" thickBot="1">
      <c r="A2" s="156" t="s">
        <v>17</v>
      </c>
      <c r="B2" s="156"/>
      <c r="C2" s="156"/>
      <c r="D2" s="156"/>
    </row>
    <row r="3" spans="1:5" ht="22.5" customHeight="1" thickBot="1">
      <c r="A3" s="29" t="s">
        <v>18</v>
      </c>
      <c r="B3" s="30" t="s">
        <v>19</v>
      </c>
      <c r="C3" s="29" t="s">
        <v>20</v>
      </c>
      <c r="D3" s="31" t="s">
        <v>21</v>
      </c>
    </row>
    <row r="4" spans="1:5" ht="15" customHeight="1" thickBot="1">
      <c r="A4" s="151" t="s">
        <v>22</v>
      </c>
      <c r="B4" s="152"/>
      <c r="C4" s="32">
        <f>SUM(C5:C6)</f>
        <v>9020</v>
      </c>
      <c r="D4" s="33">
        <f>SUM(D5:D6)</f>
        <v>9020</v>
      </c>
    </row>
    <row r="5" spans="1:5" ht="26.25" customHeight="1">
      <c r="A5" s="34">
        <v>1</v>
      </c>
      <c r="B5" s="35" t="s">
        <v>23</v>
      </c>
      <c r="C5" s="36">
        <f>20+6000</f>
        <v>6020</v>
      </c>
      <c r="D5" s="37">
        <f>20+6000</f>
        <v>6020</v>
      </c>
      <c r="E5" s="38"/>
    </row>
    <row r="6" spans="1:5" ht="15" customHeight="1" thickBot="1">
      <c r="A6" s="39">
        <v>2</v>
      </c>
      <c r="B6" s="40" t="s">
        <v>24</v>
      </c>
      <c r="C6" s="41">
        <v>3000</v>
      </c>
      <c r="D6" s="42">
        <v>3000</v>
      </c>
      <c r="E6" s="38"/>
    </row>
    <row r="7" spans="1:5" ht="15" customHeight="1" thickBot="1">
      <c r="A7" s="151" t="s">
        <v>25</v>
      </c>
      <c r="B7" s="152"/>
      <c r="C7" s="43">
        <f>SUM(C8:C14)</f>
        <v>427851</v>
      </c>
      <c r="D7" s="44">
        <f>SUM(D8:D14)</f>
        <v>427851</v>
      </c>
      <c r="E7" s="38"/>
    </row>
    <row r="8" spans="1:5" ht="27" customHeight="1">
      <c r="A8" s="45">
        <v>1</v>
      </c>
      <c r="B8" s="46" t="s">
        <v>26</v>
      </c>
      <c r="C8" s="47">
        <f>64000+50000</f>
        <v>114000</v>
      </c>
      <c r="D8" s="48">
        <f>64000+50000</f>
        <v>114000</v>
      </c>
      <c r="E8" s="38"/>
    </row>
    <row r="9" spans="1:5" ht="27" customHeight="1">
      <c r="A9" s="49">
        <v>2</v>
      </c>
      <c r="B9" s="50" t="s">
        <v>27</v>
      </c>
      <c r="C9" s="51">
        <f>22034+4104+5220</f>
        <v>31358</v>
      </c>
      <c r="D9" s="52">
        <f>22034+4104+5220</f>
        <v>31358</v>
      </c>
      <c r="E9" s="38"/>
    </row>
    <row r="10" spans="1:5" ht="27" customHeight="1">
      <c r="A10" s="49">
        <v>3</v>
      </c>
      <c r="B10" s="50" t="s">
        <v>28</v>
      </c>
      <c r="C10" s="51">
        <f>1000+1000</f>
        <v>2000</v>
      </c>
      <c r="D10" s="52">
        <f>1000+1000</f>
        <v>2000</v>
      </c>
      <c r="E10" s="38"/>
    </row>
    <row r="11" spans="1:5" ht="27" customHeight="1">
      <c r="A11" s="49">
        <v>4</v>
      </c>
      <c r="B11" s="50" t="s">
        <v>29</v>
      </c>
      <c r="C11" s="51">
        <f>7300+6000</f>
        <v>13300</v>
      </c>
      <c r="D11" s="52">
        <f>7300+6000</f>
        <v>13300</v>
      </c>
      <c r="E11" s="38"/>
    </row>
    <row r="12" spans="1:5" ht="27" customHeight="1">
      <c r="A12" s="49">
        <v>5</v>
      </c>
      <c r="B12" s="50" t="s">
        <v>30</v>
      </c>
      <c r="C12" s="51">
        <f>51900+8800+11700</f>
        <v>72400</v>
      </c>
      <c r="D12" s="52">
        <f>51900+8800+11700</f>
        <v>72400</v>
      </c>
      <c r="E12" s="38"/>
    </row>
    <row r="13" spans="1:5" ht="27" customHeight="1">
      <c r="A13" s="49">
        <v>6</v>
      </c>
      <c r="B13" s="50" t="s">
        <v>31</v>
      </c>
      <c r="C13" s="51">
        <f>3500+1500</f>
        <v>5000</v>
      </c>
      <c r="D13" s="52">
        <f>3500+1500</f>
        <v>5000</v>
      </c>
      <c r="E13" s="38"/>
    </row>
    <row r="14" spans="1:5" s="55" customFormat="1" ht="27.75" customHeight="1" thickBot="1">
      <c r="A14" s="39">
        <v>7</v>
      </c>
      <c r="B14" s="53" t="s">
        <v>32</v>
      </c>
      <c r="C14" s="41">
        <f>171843+5000+12950</f>
        <v>189793</v>
      </c>
      <c r="D14" s="42">
        <f>171843+5000+12950</f>
        <v>189793</v>
      </c>
      <c r="E14" s="54"/>
    </row>
    <row r="15" spans="1:5" ht="15" customHeight="1" thickBot="1">
      <c r="A15" s="151" t="s">
        <v>33</v>
      </c>
      <c r="B15" s="152"/>
      <c r="C15" s="43">
        <f>SUM(C16)</f>
        <v>2300000</v>
      </c>
      <c r="D15" s="44">
        <f>SUM(D16)</f>
        <v>2300000</v>
      </c>
      <c r="E15" s="38"/>
    </row>
    <row r="16" spans="1:5" ht="15" customHeight="1" thickBot="1">
      <c r="A16" s="56">
        <v>1</v>
      </c>
      <c r="B16" s="57" t="s">
        <v>34</v>
      </c>
      <c r="C16" s="36">
        <v>2300000</v>
      </c>
      <c r="D16" s="37">
        <v>2300000</v>
      </c>
      <c r="E16" s="54"/>
    </row>
    <row r="17" spans="1:5" ht="15" customHeight="1" thickBot="1">
      <c r="A17" s="151" t="s">
        <v>35</v>
      </c>
      <c r="B17" s="152"/>
      <c r="C17" s="43">
        <f>SUM(C18:C21)</f>
        <v>345810</v>
      </c>
      <c r="D17" s="44">
        <f>SUM(D18:D21)</f>
        <v>345810</v>
      </c>
      <c r="E17" s="38"/>
    </row>
    <row r="18" spans="1:5" ht="15" customHeight="1">
      <c r="A18" s="45">
        <v>1</v>
      </c>
      <c r="B18" s="58" t="s">
        <v>36</v>
      </c>
      <c r="C18" s="47">
        <v>71000</v>
      </c>
      <c r="D18" s="48">
        <v>71000</v>
      </c>
      <c r="E18" s="38"/>
    </row>
    <row r="19" spans="1:5" s="55" customFormat="1" ht="15" customHeight="1">
      <c r="A19" s="49">
        <v>2</v>
      </c>
      <c r="B19" s="59" t="s">
        <v>37</v>
      </c>
      <c r="C19" s="51">
        <f>30300+1000+1000</f>
        <v>32300</v>
      </c>
      <c r="D19" s="52">
        <f>30300+1000+1000</f>
        <v>32300</v>
      </c>
      <c r="E19" s="60"/>
    </row>
    <row r="20" spans="1:5" ht="15" customHeight="1">
      <c r="A20" s="49">
        <v>3</v>
      </c>
      <c r="B20" s="59" t="s">
        <v>38</v>
      </c>
      <c r="C20" s="51">
        <f>170000+30000+6400</f>
        <v>206400</v>
      </c>
      <c r="D20" s="52">
        <f>170000+30000+6400</f>
        <v>206400</v>
      </c>
      <c r="E20" s="38"/>
    </row>
    <row r="21" spans="1:5" ht="15" customHeight="1" thickBot="1">
      <c r="A21" s="39">
        <v>4</v>
      </c>
      <c r="B21" s="61" t="s">
        <v>39</v>
      </c>
      <c r="C21" s="41">
        <f>34100+2010</f>
        <v>36110</v>
      </c>
      <c r="D21" s="42">
        <f>34100+2010</f>
        <v>36110</v>
      </c>
      <c r="E21" s="38"/>
    </row>
    <row r="22" spans="1:5" ht="15" customHeight="1" thickBot="1">
      <c r="A22" s="151" t="s">
        <v>40</v>
      </c>
      <c r="B22" s="152"/>
      <c r="C22" s="43">
        <f>SUM(C23:C23)</f>
        <v>230200</v>
      </c>
      <c r="D22" s="44">
        <f>SUM(D23:D23)</f>
        <v>230200</v>
      </c>
      <c r="E22" s="38"/>
    </row>
    <row r="23" spans="1:5" ht="29.25" customHeight="1" thickBot="1">
      <c r="A23" s="62">
        <v>1</v>
      </c>
      <c r="B23" s="63" t="s">
        <v>41</v>
      </c>
      <c r="C23" s="36">
        <f>208000+22200</f>
        <v>230200</v>
      </c>
      <c r="D23" s="37">
        <f>208000+22200</f>
        <v>230200</v>
      </c>
      <c r="E23" s="38"/>
    </row>
    <row r="24" spans="1:5" ht="24" customHeight="1" thickBot="1">
      <c r="A24" s="153" t="s">
        <v>42</v>
      </c>
      <c r="B24" s="154"/>
      <c r="C24" s="64">
        <f>SUM(C4,C7,C15,C17,C22)</f>
        <v>3312881</v>
      </c>
      <c r="D24" s="64">
        <f>SUM(D4,D7,D15,D17,D22)</f>
        <v>3312881</v>
      </c>
      <c r="E24" s="38"/>
    </row>
    <row r="25" spans="1:5" ht="12.75" customHeight="1">
      <c r="A25" s="65"/>
      <c r="B25" s="65"/>
      <c r="C25" s="66"/>
      <c r="D25" s="66"/>
    </row>
    <row r="27" spans="1:5">
      <c r="A27" s="67"/>
      <c r="B27" s="68"/>
      <c r="C27" s="69"/>
      <c r="D27" s="69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 </vt:lpstr>
      <vt:lpstr>Załącznik Nr 2</vt:lpstr>
      <vt:lpstr>Załącznik Nr 3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Kowal Faustyna</cp:lastModifiedBy>
  <cp:lastPrinted>2022-09-13T09:13:47Z</cp:lastPrinted>
  <dcterms:created xsi:type="dcterms:W3CDTF">2013-02-21T12:03:23Z</dcterms:created>
  <dcterms:modified xsi:type="dcterms:W3CDTF">2022-09-15T11:33:28Z</dcterms:modified>
</cp:coreProperties>
</file>